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308" yWindow="-12" windowWidth="10236" windowHeight="8112" activeTab="1"/>
  </bookViews>
  <sheets>
    <sheet name=" Retirement Projection" sheetId="3" r:id="rId1"/>
    <sheet name="Income Requirements" sheetId="4" r:id="rId2"/>
  </sheets>
  <definedNames>
    <definedName name="_xlnm.Print_Area" localSheetId="0">' Retirement Projection'!$A$1:$I$60</definedName>
  </definedNames>
  <calcPr calcId="125725"/>
</workbook>
</file>

<file path=xl/calcChain.xml><?xml version="1.0" encoding="utf-8"?>
<calcChain xmlns="http://schemas.openxmlformats.org/spreadsheetml/2006/main">
  <c r="H35" i="3"/>
  <c r="H39"/>
  <c r="B33" i="4"/>
  <c r="B35" s="1"/>
  <c r="Y74" i="3" l="1"/>
  <c r="Y75" s="1"/>
  <c r="Y76" s="1"/>
  <c r="V74"/>
  <c r="H47"/>
  <c r="H44"/>
  <c r="H43"/>
  <c r="AA78" l="1"/>
  <c r="V75" l="1"/>
  <c r="V76" s="1"/>
  <c r="V77" s="1"/>
  <c r="S76"/>
  <c r="Q62"/>
  <c r="P76"/>
  <c r="O82"/>
  <c r="O83" s="1"/>
  <c r="O84" s="1"/>
  <c r="N83"/>
  <c r="N84" s="1"/>
  <c r="N85" s="1"/>
  <c r="N86" s="1"/>
  <c r="N87" s="1"/>
  <c r="N88" s="1"/>
  <c r="N89" s="1"/>
  <c r="N90" s="1"/>
  <c r="N91" s="1"/>
  <c r="N92" s="1"/>
  <c r="N93" s="1"/>
  <c r="N94" s="1"/>
  <c r="Q66"/>
  <c r="Y77" s="1"/>
  <c r="X78" l="1"/>
  <c r="V78" s="1"/>
  <c r="O95"/>
  <c r="O107" s="1"/>
  <c r="O119" s="1"/>
  <c r="O131" s="1"/>
  <c r="O143" s="1"/>
  <c r="O155" s="1"/>
  <c r="O167" s="1"/>
  <c r="O179" s="1"/>
  <c r="O191" s="1"/>
  <c r="O203" s="1"/>
  <c r="O215" s="1"/>
  <c r="O227" s="1"/>
  <c r="O239" s="1"/>
  <c r="O251" s="1"/>
  <c r="O263" s="1"/>
  <c r="O275" s="1"/>
  <c r="O287" s="1"/>
  <c r="O299" s="1"/>
  <c r="O311" s="1"/>
  <c r="O323" s="1"/>
  <c r="O335" s="1"/>
  <c r="O347" s="1"/>
  <c r="O359" s="1"/>
  <c r="O371" s="1"/>
  <c r="O383" s="1"/>
  <c r="O395" s="1"/>
  <c r="O407" s="1"/>
  <c r="O419" s="1"/>
  <c r="O431" s="1"/>
  <c r="O443" s="1"/>
  <c r="O455" s="1"/>
  <c r="O467" s="1"/>
  <c r="O479" s="1"/>
  <c r="O491" s="1"/>
  <c r="O503" s="1"/>
  <c r="O515" s="1"/>
  <c r="O527" s="1"/>
  <c r="O539" s="1"/>
  <c r="O551" s="1"/>
  <c r="O563" s="1"/>
  <c r="O575" s="1"/>
  <c r="O587" s="1"/>
  <c r="O599" s="1"/>
  <c r="O611" s="1"/>
  <c r="Q67"/>
  <c r="Q63"/>
  <c r="N95"/>
  <c r="O85"/>
  <c r="O96"/>
  <c r="O108" s="1"/>
  <c r="O120" s="1"/>
  <c r="O132" s="1"/>
  <c r="O144" s="1"/>
  <c r="O156" s="1"/>
  <c r="O168" s="1"/>
  <c r="O180" s="1"/>
  <c r="O192" s="1"/>
  <c r="O204" s="1"/>
  <c r="O216" s="1"/>
  <c r="O228" s="1"/>
  <c r="O240" s="1"/>
  <c r="O252" s="1"/>
  <c r="O264" s="1"/>
  <c r="O276" s="1"/>
  <c r="O288" s="1"/>
  <c r="O300" s="1"/>
  <c r="O312" s="1"/>
  <c r="O324" s="1"/>
  <c r="O336" s="1"/>
  <c r="O348" s="1"/>
  <c r="O360" s="1"/>
  <c r="O372" s="1"/>
  <c r="O384" s="1"/>
  <c r="O396" s="1"/>
  <c r="O408" s="1"/>
  <c r="O420" s="1"/>
  <c r="O432" s="1"/>
  <c r="O444" s="1"/>
  <c r="O456" s="1"/>
  <c r="O468" s="1"/>
  <c r="O480" s="1"/>
  <c r="O492" s="1"/>
  <c r="O504" s="1"/>
  <c r="O516" s="1"/>
  <c r="O528" s="1"/>
  <c r="O540" s="1"/>
  <c r="O552" s="1"/>
  <c r="O564" s="1"/>
  <c r="O576" s="1"/>
  <c r="O588" s="1"/>
  <c r="O600" s="1"/>
  <c r="O612" s="1"/>
  <c r="P82"/>
  <c r="P83" s="1"/>
  <c r="P84" s="1"/>
  <c r="O94"/>
  <c r="O106" s="1"/>
  <c r="O118" s="1"/>
  <c r="O130" s="1"/>
  <c r="O142" s="1"/>
  <c r="O154" s="1"/>
  <c r="O166" s="1"/>
  <c r="O178" s="1"/>
  <c r="O190" s="1"/>
  <c r="O202" s="1"/>
  <c r="O214" s="1"/>
  <c r="O226" s="1"/>
  <c r="O238" s="1"/>
  <c r="O250" s="1"/>
  <c r="O262" s="1"/>
  <c r="O274" s="1"/>
  <c r="O286" s="1"/>
  <c r="O298" s="1"/>
  <c r="O310" s="1"/>
  <c r="O322" s="1"/>
  <c r="O334" s="1"/>
  <c r="O346" s="1"/>
  <c r="O358" s="1"/>
  <c r="O370" s="1"/>
  <c r="O382" s="1"/>
  <c r="O394" s="1"/>
  <c r="O406" s="1"/>
  <c r="O418" s="1"/>
  <c r="O430" s="1"/>
  <c r="O442" s="1"/>
  <c r="O454" s="1"/>
  <c r="O466" s="1"/>
  <c r="O478" s="1"/>
  <c r="O490" s="1"/>
  <c r="O502" s="1"/>
  <c r="O514" s="1"/>
  <c r="O526" s="1"/>
  <c r="O538" s="1"/>
  <c r="O550" s="1"/>
  <c r="O562" s="1"/>
  <c r="O574" s="1"/>
  <c r="O586" s="1"/>
  <c r="O598" s="1"/>
  <c r="O610" s="1"/>
  <c r="R94" l="1"/>
  <c r="S94" s="1"/>
  <c r="H34"/>
  <c r="H36" s="1"/>
  <c r="R82" s="1"/>
  <c r="P85"/>
  <c r="O86"/>
  <c r="O97"/>
  <c r="O109" s="1"/>
  <c r="O121" s="1"/>
  <c r="O133" s="1"/>
  <c r="O145" s="1"/>
  <c r="O157" s="1"/>
  <c r="O169" s="1"/>
  <c r="O181" s="1"/>
  <c r="O193" s="1"/>
  <c r="O205" s="1"/>
  <c r="O217" s="1"/>
  <c r="O229" s="1"/>
  <c r="O241" s="1"/>
  <c r="O253" s="1"/>
  <c r="O265" s="1"/>
  <c r="O277" s="1"/>
  <c r="O289" s="1"/>
  <c r="O301" s="1"/>
  <c r="O313" s="1"/>
  <c r="O325" s="1"/>
  <c r="O337" s="1"/>
  <c r="O349" s="1"/>
  <c r="O361" s="1"/>
  <c r="O373" s="1"/>
  <c r="O385" s="1"/>
  <c r="O397" s="1"/>
  <c r="O409" s="1"/>
  <c r="O421" s="1"/>
  <c r="O433" s="1"/>
  <c r="O445" s="1"/>
  <c r="O457" s="1"/>
  <c r="O469" s="1"/>
  <c r="O481" s="1"/>
  <c r="O493" s="1"/>
  <c r="O505" s="1"/>
  <c r="O517" s="1"/>
  <c r="O529" s="1"/>
  <c r="O541" s="1"/>
  <c r="O553" s="1"/>
  <c r="O565" s="1"/>
  <c r="O577" s="1"/>
  <c r="O589" s="1"/>
  <c r="O601" s="1"/>
  <c r="O613" s="1"/>
  <c r="N96"/>
  <c r="S82" l="1"/>
  <c r="R83"/>
  <c r="R95" s="1"/>
  <c r="S95" s="1"/>
  <c r="N97"/>
  <c r="O87"/>
  <c r="O98"/>
  <c r="O110" s="1"/>
  <c r="O122" s="1"/>
  <c r="O134" s="1"/>
  <c r="O146" s="1"/>
  <c r="O158" s="1"/>
  <c r="O170" s="1"/>
  <c r="O182" s="1"/>
  <c r="O194" s="1"/>
  <c r="O206" s="1"/>
  <c r="O218" s="1"/>
  <c r="O230" s="1"/>
  <c r="O242" s="1"/>
  <c r="O254" s="1"/>
  <c r="O266" s="1"/>
  <c r="O278" s="1"/>
  <c r="O290" s="1"/>
  <c r="O302" s="1"/>
  <c r="O314" s="1"/>
  <c r="O326" s="1"/>
  <c r="O338" s="1"/>
  <c r="O350" s="1"/>
  <c r="O362" s="1"/>
  <c r="O374" s="1"/>
  <c r="O386" s="1"/>
  <c r="O398" s="1"/>
  <c r="O410" s="1"/>
  <c r="O422" s="1"/>
  <c r="O434" s="1"/>
  <c r="O446" s="1"/>
  <c r="O458" s="1"/>
  <c r="O470" s="1"/>
  <c r="O482" s="1"/>
  <c r="O494" s="1"/>
  <c r="O506" s="1"/>
  <c r="O518" s="1"/>
  <c r="O530" s="1"/>
  <c r="O542" s="1"/>
  <c r="O554" s="1"/>
  <c r="O566" s="1"/>
  <c r="O578" s="1"/>
  <c r="O590" s="1"/>
  <c r="O602" s="1"/>
  <c r="O614" s="1"/>
  <c r="P86"/>
  <c r="R84" l="1"/>
  <c r="R96" s="1"/>
  <c r="S96" s="1"/>
  <c r="S83"/>
  <c r="P87"/>
  <c r="N98"/>
  <c r="O88"/>
  <c r="O99"/>
  <c r="O111" s="1"/>
  <c r="O123" s="1"/>
  <c r="O135" s="1"/>
  <c r="O147" s="1"/>
  <c r="O159" s="1"/>
  <c r="O171" s="1"/>
  <c r="O183" s="1"/>
  <c r="O195" s="1"/>
  <c r="O207" s="1"/>
  <c r="O219" s="1"/>
  <c r="O231" s="1"/>
  <c r="O243" s="1"/>
  <c r="O255" s="1"/>
  <c r="O267" s="1"/>
  <c r="O279" s="1"/>
  <c r="O291" s="1"/>
  <c r="O303" s="1"/>
  <c r="O315" s="1"/>
  <c r="O327" s="1"/>
  <c r="O339" s="1"/>
  <c r="O351" s="1"/>
  <c r="O363" s="1"/>
  <c r="O375" s="1"/>
  <c r="O387" s="1"/>
  <c r="O399" s="1"/>
  <c r="O411" s="1"/>
  <c r="O423" s="1"/>
  <c r="O435" s="1"/>
  <c r="O447" s="1"/>
  <c r="O459" s="1"/>
  <c r="O471" s="1"/>
  <c r="O483" s="1"/>
  <c r="O495" s="1"/>
  <c r="O507" s="1"/>
  <c r="O519" s="1"/>
  <c r="O531" s="1"/>
  <c r="O543" s="1"/>
  <c r="O555" s="1"/>
  <c r="O567" s="1"/>
  <c r="O579" s="1"/>
  <c r="O591" s="1"/>
  <c r="O603" s="1"/>
  <c r="O615" s="1"/>
  <c r="R85" l="1"/>
  <c r="S85" s="1"/>
  <c r="S84"/>
  <c r="O89"/>
  <c r="O100"/>
  <c r="O112" s="1"/>
  <c r="O124" s="1"/>
  <c r="O136" s="1"/>
  <c r="O148" s="1"/>
  <c r="O160" s="1"/>
  <c r="O172" s="1"/>
  <c r="O184" s="1"/>
  <c r="O196" s="1"/>
  <c r="O208" s="1"/>
  <c r="O220" s="1"/>
  <c r="O232" s="1"/>
  <c r="O244" s="1"/>
  <c r="O256" s="1"/>
  <c r="O268" s="1"/>
  <c r="O280" s="1"/>
  <c r="O292" s="1"/>
  <c r="O304" s="1"/>
  <c r="O316" s="1"/>
  <c r="O328" s="1"/>
  <c r="O340" s="1"/>
  <c r="O352" s="1"/>
  <c r="O364" s="1"/>
  <c r="O376" s="1"/>
  <c r="O388" s="1"/>
  <c r="O400" s="1"/>
  <c r="O412" s="1"/>
  <c r="O424" s="1"/>
  <c r="O436" s="1"/>
  <c r="O448" s="1"/>
  <c r="O460" s="1"/>
  <c r="O472" s="1"/>
  <c r="O484" s="1"/>
  <c r="O496" s="1"/>
  <c r="O508" s="1"/>
  <c r="O520" s="1"/>
  <c r="O532" s="1"/>
  <c r="O544" s="1"/>
  <c r="O556" s="1"/>
  <c r="O568" s="1"/>
  <c r="O580" s="1"/>
  <c r="O592" s="1"/>
  <c r="O604" s="1"/>
  <c r="O616" s="1"/>
  <c r="N99"/>
  <c r="P88"/>
  <c r="R97" l="1"/>
  <c r="S97" s="1"/>
  <c r="R86"/>
  <c r="R98" s="1"/>
  <c r="S98" s="1"/>
  <c r="P89"/>
  <c r="O90"/>
  <c r="O101"/>
  <c r="O113" s="1"/>
  <c r="O125" s="1"/>
  <c r="O137" s="1"/>
  <c r="O149" s="1"/>
  <c r="O161" s="1"/>
  <c r="O173" s="1"/>
  <c r="O185" s="1"/>
  <c r="O197" s="1"/>
  <c r="O209" s="1"/>
  <c r="O221" s="1"/>
  <c r="O233" s="1"/>
  <c r="O245" s="1"/>
  <c r="O257" s="1"/>
  <c r="O269" s="1"/>
  <c r="O281" s="1"/>
  <c r="O293" s="1"/>
  <c r="O305" s="1"/>
  <c r="O317" s="1"/>
  <c r="O329" s="1"/>
  <c r="O341" s="1"/>
  <c r="O353" s="1"/>
  <c r="O365" s="1"/>
  <c r="O377" s="1"/>
  <c r="O389" s="1"/>
  <c r="O401" s="1"/>
  <c r="O413" s="1"/>
  <c r="O425" s="1"/>
  <c r="O437" s="1"/>
  <c r="O449" s="1"/>
  <c r="O461" s="1"/>
  <c r="O473" s="1"/>
  <c r="O485" s="1"/>
  <c r="O497" s="1"/>
  <c r="O509" s="1"/>
  <c r="O521" s="1"/>
  <c r="O533" s="1"/>
  <c r="O545" s="1"/>
  <c r="O557" s="1"/>
  <c r="O569" s="1"/>
  <c r="O581" s="1"/>
  <c r="O593" s="1"/>
  <c r="O605" s="1"/>
  <c r="O617" s="1"/>
  <c r="N100"/>
  <c r="R87" l="1"/>
  <c r="R88" s="1"/>
  <c r="R100" s="1"/>
  <c r="S100" s="1"/>
  <c r="S86"/>
  <c r="P90"/>
  <c r="N101"/>
  <c r="O91"/>
  <c r="O102"/>
  <c r="O114" s="1"/>
  <c r="O126" s="1"/>
  <c r="O138" s="1"/>
  <c r="O150" s="1"/>
  <c r="O162" s="1"/>
  <c r="O174" s="1"/>
  <c r="O186" s="1"/>
  <c r="O198" s="1"/>
  <c r="O210" s="1"/>
  <c r="O222" s="1"/>
  <c r="O234" s="1"/>
  <c r="O246" s="1"/>
  <c r="O258" s="1"/>
  <c r="O270" s="1"/>
  <c r="O282" s="1"/>
  <c r="O294" s="1"/>
  <c r="O306" s="1"/>
  <c r="O318" s="1"/>
  <c r="O330" s="1"/>
  <c r="O342" s="1"/>
  <c r="O354" s="1"/>
  <c r="O366" s="1"/>
  <c r="O378" s="1"/>
  <c r="O390" s="1"/>
  <c r="O402" s="1"/>
  <c r="O414" s="1"/>
  <c r="O426" s="1"/>
  <c r="O438" s="1"/>
  <c r="O450" s="1"/>
  <c r="O462" s="1"/>
  <c r="O474" s="1"/>
  <c r="O486" s="1"/>
  <c r="O498" s="1"/>
  <c r="O510" s="1"/>
  <c r="O522" s="1"/>
  <c r="O534" s="1"/>
  <c r="O546" s="1"/>
  <c r="O558" s="1"/>
  <c r="O570" s="1"/>
  <c r="O582" s="1"/>
  <c r="O594" s="1"/>
  <c r="O606" s="1"/>
  <c r="O618" s="1"/>
  <c r="R99" l="1"/>
  <c r="S99" s="1"/>
  <c r="S87"/>
  <c r="P91"/>
  <c r="R89"/>
  <c r="R101" s="1"/>
  <c r="S101" s="1"/>
  <c r="S88"/>
  <c r="N102"/>
  <c r="O92"/>
  <c r="O103"/>
  <c r="O115" s="1"/>
  <c r="O127" s="1"/>
  <c r="O139" s="1"/>
  <c r="O151" s="1"/>
  <c r="O163" s="1"/>
  <c r="O175" s="1"/>
  <c r="O187" s="1"/>
  <c r="O199" s="1"/>
  <c r="O211" s="1"/>
  <c r="O223" s="1"/>
  <c r="O235" s="1"/>
  <c r="O247" s="1"/>
  <c r="O259" s="1"/>
  <c r="O271" s="1"/>
  <c r="O283" s="1"/>
  <c r="O295" s="1"/>
  <c r="O307" s="1"/>
  <c r="O319" s="1"/>
  <c r="O331" s="1"/>
  <c r="O343" s="1"/>
  <c r="O355" s="1"/>
  <c r="O367" s="1"/>
  <c r="O379" s="1"/>
  <c r="O391" s="1"/>
  <c r="O403" s="1"/>
  <c r="O415" s="1"/>
  <c r="O427" s="1"/>
  <c r="O439" s="1"/>
  <c r="O451" s="1"/>
  <c r="O463" s="1"/>
  <c r="O475" s="1"/>
  <c r="O487" s="1"/>
  <c r="O499" s="1"/>
  <c r="O511" s="1"/>
  <c r="O523" s="1"/>
  <c r="O535" s="1"/>
  <c r="O547" s="1"/>
  <c r="O559" s="1"/>
  <c r="O571" s="1"/>
  <c r="O583" s="1"/>
  <c r="O595" s="1"/>
  <c r="O607" s="1"/>
  <c r="O619" s="1"/>
  <c r="P92" l="1"/>
  <c r="R90"/>
  <c r="R102" s="1"/>
  <c r="S102" s="1"/>
  <c r="S89"/>
  <c r="N103"/>
  <c r="O93"/>
  <c r="O105" s="1"/>
  <c r="O117" s="1"/>
  <c r="O129" s="1"/>
  <c r="O141" s="1"/>
  <c r="O153" s="1"/>
  <c r="O165" s="1"/>
  <c r="O177" s="1"/>
  <c r="O189" s="1"/>
  <c r="O201" s="1"/>
  <c r="O213" s="1"/>
  <c r="O225" s="1"/>
  <c r="O237" s="1"/>
  <c r="O249" s="1"/>
  <c r="O261" s="1"/>
  <c r="O273" s="1"/>
  <c r="O285" s="1"/>
  <c r="O297" s="1"/>
  <c r="O309" s="1"/>
  <c r="O321" s="1"/>
  <c r="O333" s="1"/>
  <c r="O345" s="1"/>
  <c r="O357" s="1"/>
  <c r="O369" s="1"/>
  <c r="O381" s="1"/>
  <c r="O393" s="1"/>
  <c r="O405" s="1"/>
  <c r="O417" s="1"/>
  <c r="O429" s="1"/>
  <c r="O441" s="1"/>
  <c r="O453" s="1"/>
  <c r="O465" s="1"/>
  <c r="O477" s="1"/>
  <c r="O489" s="1"/>
  <c r="O501" s="1"/>
  <c r="O513" s="1"/>
  <c r="O525" s="1"/>
  <c r="O537" s="1"/>
  <c r="O549" s="1"/>
  <c r="O561" s="1"/>
  <c r="O573" s="1"/>
  <c r="O585" s="1"/>
  <c r="O597" s="1"/>
  <c r="O609" s="1"/>
  <c r="O621" s="1"/>
  <c r="O104"/>
  <c r="O116" s="1"/>
  <c r="O128" s="1"/>
  <c r="O140" s="1"/>
  <c r="O152" s="1"/>
  <c r="O164" s="1"/>
  <c r="O176" s="1"/>
  <c r="O188" s="1"/>
  <c r="O200" s="1"/>
  <c r="O212" s="1"/>
  <c r="O224" s="1"/>
  <c r="O236" s="1"/>
  <c r="O248" s="1"/>
  <c r="O260" s="1"/>
  <c r="O272" s="1"/>
  <c r="O284" s="1"/>
  <c r="O296" s="1"/>
  <c r="O308" s="1"/>
  <c r="O320" s="1"/>
  <c r="O332" s="1"/>
  <c r="O344" s="1"/>
  <c r="O356" s="1"/>
  <c r="O368" s="1"/>
  <c r="O380" s="1"/>
  <c r="O392" s="1"/>
  <c r="O404" s="1"/>
  <c r="O416" s="1"/>
  <c r="O428" s="1"/>
  <c r="O440" s="1"/>
  <c r="O452" s="1"/>
  <c r="O464" s="1"/>
  <c r="O476" s="1"/>
  <c r="O488" s="1"/>
  <c r="O500" s="1"/>
  <c r="O512" s="1"/>
  <c r="O524" s="1"/>
  <c r="O536" s="1"/>
  <c r="O548" s="1"/>
  <c r="O560" s="1"/>
  <c r="O572" s="1"/>
  <c r="O584" s="1"/>
  <c r="O596" s="1"/>
  <c r="O608" s="1"/>
  <c r="O620" s="1"/>
  <c r="R91" l="1"/>
  <c r="S90"/>
  <c r="N104"/>
  <c r="P93"/>
  <c r="P94" s="1"/>
  <c r="P95" s="1"/>
  <c r="P96" s="1"/>
  <c r="P97" s="1"/>
  <c r="P98" s="1"/>
  <c r="P99" s="1"/>
  <c r="P100" s="1"/>
  <c r="P101" s="1"/>
  <c r="P102" s="1"/>
  <c r="P103" s="1"/>
  <c r="P104" s="1"/>
  <c r="R92" l="1"/>
  <c r="S91"/>
  <c r="R103"/>
  <c r="S103" s="1"/>
  <c r="N105"/>
  <c r="R93" l="1"/>
  <c r="S93" s="1"/>
  <c r="S92"/>
  <c r="R104"/>
  <c r="S104" s="1"/>
  <c r="N106"/>
  <c r="P105"/>
  <c r="R105" l="1"/>
  <c r="S105" s="1"/>
  <c r="P106"/>
  <c r="N107"/>
  <c r="R106"/>
  <c r="S106" s="1"/>
  <c r="N108" l="1"/>
  <c r="R107"/>
  <c r="S107" s="1"/>
  <c r="P107"/>
  <c r="P108" l="1"/>
  <c r="N109"/>
  <c r="R108"/>
  <c r="S108" s="1"/>
  <c r="N110" l="1"/>
  <c r="R109"/>
  <c r="S109" s="1"/>
  <c r="P109"/>
  <c r="P110" l="1"/>
  <c r="N111"/>
  <c r="R110"/>
  <c r="S110" s="1"/>
  <c r="P111" l="1"/>
  <c r="N112"/>
  <c r="R111"/>
  <c r="S111" s="1"/>
  <c r="P112" l="1"/>
  <c r="N113"/>
  <c r="R112"/>
  <c r="S112" s="1"/>
  <c r="P113" l="1"/>
  <c r="N114"/>
  <c r="R113"/>
  <c r="S113" s="1"/>
  <c r="P114" l="1"/>
  <c r="N115"/>
  <c r="R114"/>
  <c r="S114" s="1"/>
  <c r="P115" l="1"/>
  <c r="N116"/>
  <c r="R115"/>
  <c r="S115" s="1"/>
  <c r="P116" l="1"/>
  <c r="N117"/>
  <c r="R116"/>
  <c r="S116" s="1"/>
  <c r="P117" l="1"/>
  <c r="N118"/>
  <c r="R117"/>
  <c r="S117" s="1"/>
  <c r="P118" l="1"/>
  <c r="N119"/>
  <c r="R118"/>
  <c r="S118" s="1"/>
  <c r="P119" l="1"/>
  <c r="N120"/>
  <c r="R119"/>
  <c r="S119" s="1"/>
  <c r="P120" l="1"/>
  <c r="N121"/>
  <c r="R120"/>
  <c r="S120" s="1"/>
  <c r="P121" l="1"/>
  <c r="N122"/>
  <c r="R121"/>
  <c r="S121" s="1"/>
  <c r="P122" l="1"/>
  <c r="N123"/>
  <c r="R122"/>
  <c r="S122" s="1"/>
  <c r="P123" l="1"/>
  <c r="N124"/>
  <c r="R123"/>
  <c r="S123" s="1"/>
  <c r="P124" l="1"/>
  <c r="N125"/>
  <c r="R124"/>
  <c r="S124" s="1"/>
  <c r="P125" l="1"/>
  <c r="N126"/>
  <c r="R125"/>
  <c r="S125" s="1"/>
  <c r="N127" l="1"/>
  <c r="R126"/>
  <c r="S126" s="1"/>
  <c r="P126"/>
  <c r="P127" l="1"/>
  <c r="N128"/>
  <c r="R127"/>
  <c r="S127" s="1"/>
  <c r="N129" l="1"/>
  <c r="R128"/>
  <c r="S128" s="1"/>
  <c r="P128"/>
  <c r="P129" l="1"/>
  <c r="N130"/>
  <c r="R129"/>
  <c r="S129" s="1"/>
  <c r="P130" l="1"/>
  <c r="N131"/>
  <c r="R130"/>
  <c r="S130" s="1"/>
  <c r="P131" l="1"/>
  <c r="N132"/>
  <c r="R131"/>
  <c r="S131" s="1"/>
  <c r="N133" l="1"/>
  <c r="R132"/>
  <c r="S132" s="1"/>
  <c r="P132"/>
  <c r="P133" l="1"/>
  <c r="N134"/>
  <c r="R133"/>
  <c r="S133" s="1"/>
  <c r="P134" l="1"/>
  <c r="N135"/>
  <c r="R134"/>
  <c r="S134" s="1"/>
  <c r="P135" l="1"/>
  <c r="N136"/>
  <c r="R135"/>
  <c r="S135" s="1"/>
  <c r="P136" l="1"/>
  <c r="N137"/>
  <c r="R136"/>
  <c r="S136" s="1"/>
  <c r="P137" l="1"/>
  <c r="N138"/>
  <c r="R137"/>
  <c r="S137" s="1"/>
  <c r="P138" l="1"/>
  <c r="N139"/>
  <c r="R138"/>
  <c r="S138" s="1"/>
  <c r="P139" l="1"/>
  <c r="N140"/>
  <c r="R139"/>
  <c r="S139" s="1"/>
  <c r="P140" l="1"/>
  <c r="N141"/>
  <c r="R140"/>
  <c r="S140" s="1"/>
  <c r="P141" l="1"/>
  <c r="N142"/>
  <c r="R141"/>
  <c r="S141" s="1"/>
  <c r="N143" l="1"/>
  <c r="R142"/>
  <c r="S142" s="1"/>
  <c r="P142"/>
  <c r="P143" l="1"/>
  <c r="N144"/>
  <c r="R143"/>
  <c r="S143" s="1"/>
  <c r="N145" l="1"/>
  <c r="R144"/>
  <c r="S144" s="1"/>
  <c r="P144"/>
  <c r="P145" l="1"/>
  <c r="N146"/>
  <c r="R145"/>
  <c r="S145" s="1"/>
  <c r="N147" l="1"/>
  <c r="R146"/>
  <c r="S146" s="1"/>
  <c r="P146"/>
  <c r="P147" l="1"/>
  <c r="N148"/>
  <c r="R147"/>
  <c r="S147" s="1"/>
  <c r="N149" l="1"/>
  <c r="R148"/>
  <c r="S148" s="1"/>
  <c r="P148"/>
  <c r="P149" l="1"/>
  <c r="N150"/>
  <c r="R149"/>
  <c r="S149" s="1"/>
  <c r="N151" l="1"/>
  <c r="R150"/>
  <c r="S150" s="1"/>
  <c r="P150"/>
  <c r="P151" l="1"/>
  <c r="N152"/>
  <c r="R151"/>
  <c r="S151" s="1"/>
  <c r="N153" l="1"/>
  <c r="R152"/>
  <c r="S152" s="1"/>
  <c r="P152"/>
  <c r="P153" l="1"/>
  <c r="N154"/>
  <c r="R153"/>
  <c r="S153" s="1"/>
  <c r="N155" l="1"/>
  <c r="R154"/>
  <c r="S154" s="1"/>
  <c r="P154"/>
  <c r="P155" l="1"/>
  <c r="N156"/>
  <c r="R155"/>
  <c r="S155" s="1"/>
  <c r="N157" l="1"/>
  <c r="R156"/>
  <c r="S156" s="1"/>
  <c r="P156"/>
  <c r="P157" l="1"/>
  <c r="N158"/>
  <c r="R157"/>
  <c r="S157" s="1"/>
  <c r="N159" l="1"/>
  <c r="R158"/>
  <c r="S158" s="1"/>
  <c r="P158"/>
  <c r="P159" l="1"/>
  <c r="N160"/>
  <c r="R159"/>
  <c r="S159" s="1"/>
  <c r="P160" l="1"/>
  <c r="N161"/>
  <c r="R160"/>
  <c r="S160" s="1"/>
  <c r="P161" l="1"/>
  <c r="N162"/>
  <c r="R161"/>
  <c r="S161" s="1"/>
  <c r="P162" l="1"/>
  <c r="N163"/>
  <c r="R162"/>
  <c r="S162" s="1"/>
  <c r="P163" l="1"/>
  <c r="N164"/>
  <c r="R163"/>
  <c r="S163" s="1"/>
  <c r="P164" l="1"/>
  <c r="N165"/>
  <c r="R164"/>
  <c r="S164" s="1"/>
  <c r="P165" l="1"/>
  <c r="N166"/>
  <c r="R165"/>
  <c r="S165" s="1"/>
  <c r="N167" l="1"/>
  <c r="R166"/>
  <c r="S166" s="1"/>
  <c r="P166"/>
  <c r="P167" l="1"/>
  <c r="N168"/>
  <c r="R167"/>
  <c r="S167" s="1"/>
  <c r="P168" l="1"/>
  <c r="N169"/>
  <c r="R168"/>
  <c r="S168" s="1"/>
  <c r="P169" l="1"/>
  <c r="N170"/>
  <c r="R169"/>
  <c r="S169" s="1"/>
  <c r="P170" l="1"/>
  <c r="N171"/>
  <c r="R170"/>
  <c r="S170" s="1"/>
  <c r="P171" l="1"/>
  <c r="N172"/>
  <c r="R171"/>
  <c r="S171" s="1"/>
  <c r="P172" l="1"/>
  <c r="N173"/>
  <c r="R172"/>
  <c r="S172" s="1"/>
  <c r="P173" l="1"/>
  <c r="N174"/>
  <c r="R173"/>
  <c r="S173" s="1"/>
  <c r="P174" l="1"/>
  <c r="N175"/>
  <c r="R174"/>
  <c r="S174" s="1"/>
  <c r="P175" l="1"/>
  <c r="N176"/>
  <c r="R175"/>
  <c r="S175" s="1"/>
  <c r="P176" l="1"/>
  <c r="N177"/>
  <c r="R176"/>
  <c r="S176" s="1"/>
  <c r="P177" l="1"/>
  <c r="N178"/>
  <c r="R177"/>
  <c r="S177" s="1"/>
  <c r="N179" l="1"/>
  <c r="R178"/>
  <c r="S178" s="1"/>
  <c r="P178"/>
  <c r="P179" l="1"/>
  <c r="N180"/>
  <c r="R179"/>
  <c r="S179" s="1"/>
  <c r="N181" l="1"/>
  <c r="R180"/>
  <c r="S180" s="1"/>
  <c r="P180"/>
  <c r="P181" l="1"/>
  <c r="N182"/>
  <c r="R181"/>
  <c r="S181" s="1"/>
  <c r="N183" l="1"/>
  <c r="R182"/>
  <c r="S182" s="1"/>
  <c r="P182"/>
  <c r="P183" l="1"/>
  <c r="N184"/>
  <c r="R183"/>
  <c r="S183" s="1"/>
  <c r="N185" l="1"/>
  <c r="R184"/>
  <c r="S184" s="1"/>
  <c r="P184"/>
  <c r="P185" l="1"/>
  <c r="N186"/>
  <c r="R185"/>
  <c r="S185" s="1"/>
  <c r="N187" l="1"/>
  <c r="R186"/>
  <c r="S186" s="1"/>
  <c r="P186"/>
  <c r="P187" l="1"/>
  <c r="N188"/>
  <c r="R187"/>
  <c r="S187" s="1"/>
  <c r="N189" l="1"/>
  <c r="R188"/>
  <c r="S188" s="1"/>
  <c r="P188"/>
  <c r="P189" l="1"/>
  <c r="N190"/>
  <c r="R189"/>
  <c r="S189" s="1"/>
  <c r="N191" l="1"/>
  <c r="R190"/>
  <c r="S190" s="1"/>
  <c r="P190"/>
  <c r="P191" l="1"/>
  <c r="N192"/>
  <c r="R191"/>
  <c r="S191" s="1"/>
  <c r="P192" l="1"/>
  <c r="N193"/>
  <c r="R192"/>
  <c r="S192" s="1"/>
  <c r="P193" l="1"/>
  <c r="N194"/>
  <c r="R193"/>
  <c r="S193" s="1"/>
  <c r="N195" l="1"/>
  <c r="R194"/>
  <c r="S194" s="1"/>
  <c r="P194"/>
  <c r="P195" l="1"/>
  <c r="N196"/>
  <c r="R195"/>
  <c r="S195" s="1"/>
  <c r="P196" l="1"/>
  <c r="N197"/>
  <c r="R196"/>
  <c r="S196" s="1"/>
  <c r="P197" l="1"/>
  <c r="N198"/>
  <c r="R197"/>
  <c r="S197" s="1"/>
  <c r="P198" l="1"/>
  <c r="N199"/>
  <c r="R198"/>
  <c r="S198" s="1"/>
  <c r="P199" l="1"/>
  <c r="N200"/>
  <c r="R199"/>
  <c r="S199" s="1"/>
  <c r="N201" l="1"/>
  <c r="R200"/>
  <c r="S200" s="1"/>
  <c r="P200"/>
  <c r="P201" l="1"/>
  <c r="N202"/>
  <c r="R201"/>
  <c r="S201" s="1"/>
  <c r="N203" l="1"/>
  <c r="P202"/>
  <c r="R202"/>
  <c r="S202" s="1"/>
  <c r="N204" l="1"/>
  <c r="P203"/>
  <c r="R203"/>
  <c r="S203" s="1"/>
  <c r="N205" l="1"/>
  <c r="P204"/>
  <c r="R204"/>
  <c r="S204" s="1"/>
  <c r="N206" l="1"/>
  <c r="P205"/>
  <c r="R205"/>
  <c r="S205" s="1"/>
  <c r="N207" l="1"/>
  <c r="P206"/>
  <c r="R206"/>
  <c r="S206" s="1"/>
  <c r="N208" l="1"/>
  <c r="P207"/>
  <c r="R207"/>
  <c r="S207" s="1"/>
  <c r="N209" l="1"/>
  <c r="P208"/>
  <c r="R208"/>
  <c r="S208" s="1"/>
  <c r="N210" l="1"/>
  <c r="P209"/>
  <c r="R209"/>
  <c r="S209" s="1"/>
  <c r="N211" l="1"/>
  <c r="P210"/>
  <c r="R210"/>
  <c r="S210" s="1"/>
  <c r="N212" l="1"/>
  <c r="P211"/>
  <c r="R211"/>
  <c r="S211" s="1"/>
  <c r="N213" l="1"/>
  <c r="P212"/>
  <c r="R212"/>
  <c r="S212" s="1"/>
  <c r="N214" l="1"/>
  <c r="P213"/>
  <c r="R213"/>
  <c r="S213" s="1"/>
  <c r="N215" l="1"/>
  <c r="P214"/>
  <c r="R214"/>
  <c r="S214" s="1"/>
  <c r="N216" l="1"/>
  <c r="P215"/>
  <c r="R215"/>
  <c r="S215" s="1"/>
  <c r="N217" l="1"/>
  <c r="P216"/>
  <c r="R216"/>
  <c r="S216" s="1"/>
  <c r="N218" l="1"/>
  <c r="P217"/>
  <c r="R217"/>
  <c r="S217" s="1"/>
  <c r="N219" l="1"/>
  <c r="P218"/>
  <c r="R218"/>
  <c r="S218" s="1"/>
  <c r="N220" l="1"/>
  <c r="P219"/>
  <c r="R219"/>
  <c r="S219" s="1"/>
  <c r="N221" l="1"/>
  <c r="P220"/>
  <c r="R220"/>
  <c r="S220" s="1"/>
  <c r="N222" l="1"/>
  <c r="P221"/>
  <c r="R221"/>
  <c r="S221" s="1"/>
  <c r="N223" l="1"/>
  <c r="P222"/>
  <c r="R222"/>
  <c r="S222" s="1"/>
  <c r="N224" l="1"/>
  <c r="P223"/>
  <c r="R223"/>
  <c r="S223" s="1"/>
  <c r="N225" l="1"/>
  <c r="P224"/>
  <c r="R224"/>
  <c r="S224" s="1"/>
  <c r="N226" l="1"/>
  <c r="P225"/>
  <c r="R225"/>
  <c r="S225" s="1"/>
  <c r="N227" l="1"/>
  <c r="P226"/>
  <c r="R226"/>
  <c r="S226" s="1"/>
  <c r="N228" l="1"/>
  <c r="P227"/>
  <c r="R227"/>
  <c r="S227" s="1"/>
  <c r="N229" l="1"/>
  <c r="P228"/>
  <c r="R228"/>
  <c r="S228" s="1"/>
  <c r="N230" l="1"/>
  <c r="P229"/>
  <c r="R229"/>
  <c r="S229" s="1"/>
  <c r="N231" l="1"/>
  <c r="P230"/>
  <c r="R230"/>
  <c r="S230" s="1"/>
  <c r="N232" l="1"/>
  <c r="P231"/>
  <c r="R231"/>
  <c r="S231" s="1"/>
  <c r="N233" l="1"/>
  <c r="P232"/>
  <c r="R232"/>
  <c r="S232" s="1"/>
  <c r="N234" l="1"/>
  <c r="P233"/>
  <c r="R233"/>
  <c r="S233" s="1"/>
  <c r="N235" l="1"/>
  <c r="P234"/>
  <c r="R234"/>
  <c r="S234" s="1"/>
  <c r="N236" l="1"/>
  <c r="P235"/>
  <c r="R235"/>
  <c r="S235" s="1"/>
  <c r="N237" l="1"/>
  <c r="P236"/>
  <c r="R236"/>
  <c r="S236" s="1"/>
  <c r="N238" l="1"/>
  <c r="P237"/>
  <c r="R237"/>
  <c r="S237" s="1"/>
  <c r="N239" l="1"/>
  <c r="P238"/>
  <c r="R238"/>
  <c r="S238" s="1"/>
  <c r="N240" l="1"/>
  <c r="P239"/>
  <c r="R239"/>
  <c r="S239" s="1"/>
  <c r="N241" l="1"/>
  <c r="P240"/>
  <c r="R240"/>
  <c r="S240" s="1"/>
  <c r="N242" l="1"/>
  <c r="P241"/>
  <c r="R241"/>
  <c r="S241" s="1"/>
  <c r="N243" l="1"/>
  <c r="P242"/>
  <c r="R242"/>
  <c r="S242" s="1"/>
  <c r="N244" l="1"/>
  <c r="P243"/>
  <c r="R243"/>
  <c r="S243" s="1"/>
  <c r="N245" l="1"/>
  <c r="P244"/>
  <c r="R244"/>
  <c r="S244" s="1"/>
  <c r="N246" l="1"/>
  <c r="P245"/>
  <c r="R245"/>
  <c r="S245" s="1"/>
  <c r="N247" l="1"/>
  <c r="P246"/>
  <c r="R246"/>
  <c r="S246" s="1"/>
  <c r="N248" l="1"/>
  <c r="P247"/>
  <c r="R247"/>
  <c r="S247" s="1"/>
  <c r="N249" l="1"/>
  <c r="P248"/>
  <c r="R248"/>
  <c r="S248" s="1"/>
  <c r="N250" l="1"/>
  <c r="P249"/>
  <c r="R249"/>
  <c r="S249" s="1"/>
  <c r="N251" l="1"/>
  <c r="P250"/>
  <c r="R250"/>
  <c r="S250" s="1"/>
  <c r="N252" l="1"/>
  <c r="P251"/>
  <c r="R251"/>
  <c r="S251" s="1"/>
  <c r="N253" l="1"/>
  <c r="P252"/>
  <c r="R252"/>
  <c r="S252" s="1"/>
  <c r="N254" l="1"/>
  <c r="P253"/>
  <c r="R253"/>
  <c r="S253" s="1"/>
  <c r="N255" l="1"/>
  <c r="P254"/>
  <c r="R254"/>
  <c r="S254" s="1"/>
  <c r="N256" l="1"/>
  <c r="P255"/>
  <c r="R255"/>
  <c r="S255" s="1"/>
  <c r="N257" l="1"/>
  <c r="P256"/>
  <c r="R256"/>
  <c r="S256" s="1"/>
  <c r="N258" l="1"/>
  <c r="P257"/>
  <c r="R257"/>
  <c r="S257" s="1"/>
  <c r="N259" l="1"/>
  <c r="P258"/>
  <c r="R258"/>
  <c r="S258" s="1"/>
  <c r="N260" l="1"/>
  <c r="P259"/>
  <c r="R259"/>
  <c r="S259" s="1"/>
  <c r="N261" l="1"/>
  <c r="P260"/>
  <c r="R260"/>
  <c r="S260" s="1"/>
  <c r="N262" l="1"/>
  <c r="P261"/>
  <c r="R261"/>
  <c r="S261" s="1"/>
  <c r="N263" l="1"/>
  <c r="P262"/>
  <c r="R262"/>
  <c r="S262" s="1"/>
  <c r="N264" l="1"/>
  <c r="P263"/>
  <c r="R263"/>
  <c r="S263" s="1"/>
  <c r="N265" l="1"/>
  <c r="P264"/>
  <c r="R264"/>
  <c r="S264" s="1"/>
  <c r="N266" l="1"/>
  <c r="P265"/>
  <c r="R265"/>
  <c r="S265" s="1"/>
  <c r="N267" l="1"/>
  <c r="P266"/>
  <c r="R266"/>
  <c r="S266" s="1"/>
  <c r="N268" l="1"/>
  <c r="P267"/>
  <c r="R267"/>
  <c r="S267" s="1"/>
  <c r="N269" l="1"/>
  <c r="P268"/>
  <c r="R268"/>
  <c r="S268" s="1"/>
  <c r="N270" l="1"/>
  <c r="P269"/>
  <c r="R269"/>
  <c r="S269" s="1"/>
  <c r="N271" l="1"/>
  <c r="P270"/>
  <c r="R270"/>
  <c r="S270" s="1"/>
  <c r="N272" l="1"/>
  <c r="P271"/>
  <c r="R271"/>
  <c r="S271" s="1"/>
  <c r="N273" l="1"/>
  <c r="P272"/>
  <c r="R272"/>
  <c r="S272" s="1"/>
  <c r="N274" l="1"/>
  <c r="P273"/>
  <c r="R273"/>
  <c r="S273" s="1"/>
  <c r="N275" l="1"/>
  <c r="P274"/>
  <c r="R274"/>
  <c r="S274" s="1"/>
  <c r="N276" l="1"/>
  <c r="P275"/>
  <c r="R275"/>
  <c r="S275" s="1"/>
  <c r="N277" l="1"/>
  <c r="P276"/>
  <c r="R276"/>
  <c r="S276" s="1"/>
  <c r="N278" l="1"/>
  <c r="P277"/>
  <c r="R277"/>
  <c r="S277" s="1"/>
  <c r="N279" l="1"/>
  <c r="P278"/>
  <c r="R278"/>
  <c r="S278" s="1"/>
  <c r="N280" l="1"/>
  <c r="P279"/>
  <c r="R279"/>
  <c r="S279" s="1"/>
  <c r="N281" l="1"/>
  <c r="P280"/>
  <c r="R280"/>
  <c r="S280" s="1"/>
  <c r="N282" l="1"/>
  <c r="P281"/>
  <c r="R281"/>
  <c r="S281" s="1"/>
  <c r="N283" l="1"/>
  <c r="P282"/>
  <c r="R282"/>
  <c r="S282" s="1"/>
  <c r="N284" l="1"/>
  <c r="P283"/>
  <c r="R283"/>
  <c r="S283" s="1"/>
  <c r="N285" l="1"/>
  <c r="P284"/>
  <c r="R284"/>
  <c r="S284" s="1"/>
  <c r="N286" l="1"/>
  <c r="P285"/>
  <c r="R285"/>
  <c r="S285" s="1"/>
  <c r="N287" l="1"/>
  <c r="P286"/>
  <c r="R286"/>
  <c r="S286" s="1"/>
  <c r="N288" l="1"/>
  <c r="P287"/>
  <c r="R287"/>
  <c r="S287" s="1"/>
  <c r="N289" l="1"/>
  <c r="P288"/>
  <c r="R288"/>
  <c r="S288" s="1"/>
  <c r="N290" l="1"/>
  <c r="P289"/>
  <c r="R289"/>
  <c r="S289" s="1"/>
  <c r="N291" l="1"/>
  <c r="P290"/>
  <c r="R290"/>
  <c r="S290" s="1"/>
  <c r="N292" l="1"/>
  <c r="P291"/>
  <c r="R291"/>
  <c r="S291" s="1"/>
  <c r="N293" l="1"/>
  <c r="P292"/>
  <c r="R292"/>
  <c r="S292" s="1"/>
  <c r="N294" l="1"/>
  <c r="P293"/>
  <c r="R293"/>
  <c r="S293" s="1"/>
  <c r="N295" l="1"/>
  <c r="P294"/>
  <c r="R294"/>
  <c r="S294" s="1"/>
  <c r="N296" l="1"/>
  <c r="P295"/>
  <c r="R295"/>
  <c r="S295" s="1"/>
  <c r="N297" l="1"/>
  <c r="P296"/>
  <c r="R296"/>
  <c r="S296" s="1"/>
  <c r="N298" l="1"/>
  <c r="P297"/>
  <c r="R297"/>
  <c r="S297" s="1"/>
  <c r="N299" l="1"/>
  <c r="P298"/>
  <c r="R298"/>
  <c r="S298" s="1"/>
  <c r="N300" l="1"/>
  <c r="P299"/>
  <c r="R299"/>
  <c r="S299" s="1"/>
  <c r="N301" l="1"/>
  <c r="P300"/>
  <c r="R300"/>
  <c r="S300" s="1"/>
  <c r="N302" l="1"/>
  <c r="P301"/>
  <c r="R301"/>
  <c r="S301" s="1"/>
  <c r="N303" l="1"/>
  <c r="P302"/>
  <c r="R302"/>
  <c r="S302" s="1"/>
  <c r="N304" l="1"/>
  <c r="P303"/>
  <c r="R303"/>
  <c r="S303" s="1"/>
  <c r="N305" l="1"/>
  <c r="P304"/>
  <c r="R304"/>
  <c r="S304" s="1"/>
  <c r="N306" l="1"/>
  <c r="P305"/>
  <c r="R305"/>
  <c r="S305" s="1"/>
  <c r="N307" l="1"/>
  <c r="P306"/>
  <c r="R306"/>
  <c r="S306" s="1"/>
  <c r="N308" l="1"/>
  <c r="P307"/>
  <c r="R307"/>
  <c r="S307" s="1"/>
  <c r="N309" l="1"/>
  <c r="P308"/>
  <c r="R308"/>
  <c r="S308" s="1"/>
  <c r="N310" l="1"/>
  <c r="P309"/>
  <c r="R309"/>
  <c r="S309" s="1"/>
  <c r="N311" l="1"/>
  <c r="P310"/>
  <c r="R310"/>
  <c r="S310" s="1"/>
  <c r="N312" l="1"/>
  <c r="P311"/>
  <c r="R311"/>
  <c r="S311" s="1"/>
  <c r="N313" l="1"/>
  <c r="P312"/>
  <c r="R312"/>
  <c r="S312" s="1"/>
  <c r="N314" l="1"/>
  <c r="P313"/>
  <c r="R313"/>
  <c r="S313" s="1"/>
  <c r="N315" l="1"/>
  <c r="P314"/>
  <c r="R314"/>
  <c r="S314" s="1"/>
  <c r="N316" l="1"/>
  <c r="P315"/>
  <c r="R315"/>
  <c r="S315" s="1"/>
  <c r="N317" l="1"/>
  <c r="P316"/>
  <c r="R316"/>
  <c r="S316" s="1"/>
  <c r="N318" l="1"/>
  <c r="P317"/>
  <c r="R317"/>
  <c r="S317" s="1"/>
  <c r="N319" l="1"/>
  <c r="P318"/>
  <c r="R318"/>
  <c r="S318" s="1"/>
  <c r="N320" l="1"/>
  <c r="P319"/>
  <c r="R319"/>
  <c r="S319" s="1"/>
  <c r="N321" l="1"/>
  <c r="P320"/>
  <c r="R320"/>
  <c r="S320" s="1"/>
  <c r="N322" l="1"/>
  <c r="P321"/>
  <c r="R321"/>
  <c r="S321" s="1"/>
  <c r="N323" l="1"/>
  <c r="R322"/>
  <c r="S322" s="1"/>
  <c r="P322"/>
  <c r="N324" l="1"/>
  <c r="R323"/>
  <c r="S323" s="1"/>
  <c r="P323"/>
  <c r="N325" l="1"/>
  <c r="P324"/>
  <c r="R324"/>
  <c r="S324" s="1"/>
  <c r="N326" l="1"/>
  <c r="R325"/>
  <c r="S325" s="1"/>
  <c r="P325"/>
  <c r="N327" l="1"/>
  <c r="R326"/>
  <c r="S326" s="1"/>
  <c r="P326"/>
  <c r="N328" l="1"/>
  <c r="R327"/>
  <c r="S327" s="1"/>
  <c r="P327"/>
  <c r="N329" l="1"/>
  <c r="P328"/>
  <c r="R328"/>
  <c r="S328" s="1"/>
  <c r="N330" l="1"/>
  <c r="R329"/>
  <c r="S329" s="1"/>
  <c r="P329"/>
  <c r="N331" l="1"/>
  <c r="R330"/>
  <c r="S330" s="1"/>
  <c r="P330"/>
  <c r="N332" l="1"/>
  <c r="R331"/>
  <c r="S331" s="1"/>
  <c r="P331"/>
  <c r="N333" l="1"/>
  <c r="P332"/>
  <c r="R332"/>
  <c r="S332" s="1"/>
  <c r="N334" l="1"/>
  <c r="R333"/>
  <c r="S333" s="1"/>
  <c r="P333"/>
  <c r="N335" l="1"/>
  <c r="R334"/>
  <c r="S334" s="1"/>
  <c r="P334"/>
  <c r="N336" l="1"/>
  <c r="R335"/>
  <c r="S335" s="1"/>
  <c r="P335"/>
  <c r="N337" l="1"/>
  <c r="P336"/>
  <c r="R336"/>
  <c r="S336" s="1"/>
  <c r="N338" l="1"/>
  <c r="R337"/>
  <c r="S337" s="1"/>
  <c r="P337"/>
  <c r="N339" l="1"/>
  <c r="R338"/>
  <c r="S338" s="1"/>
  <c r="P338"/>
  <c r="N340" l="1"/>
  <c r="R339"/>
  <c r="S339" s="1"/>
  <c r="P339"/>
  <c r="N341" l="1"/>
  <c r="P340"/>
  <c r="R340"/>
  <c r="S340" s="1"/>
  <c r="N342" l="1"/>
  <c r="R341"/>
  <c r="S341" s="1"/>
  <c r="P341"/>
  <c r="N343" l="1"/>
  <c r="R342"/>
  <c r="S342" s="1"/>
  <c r="P342"/>
  <c r="N344" l="1"/>
  <c r="R343"/>
  <c r="S343" s="1"/>
  <c r="P343"/>
  <c r="N345" l="1"/>
  <c r="P344"/>
  <c r="R344"/>
  <c r="S344" s="1"/>
  <c r="N346" l="1"/>
  <c r="R345"/>
  <c r="S345" s="1"/>
  <c r="P345"/>
  <c r="N347" l="1"/>
  <c r="R346"/>
  <c r="S346" s="1"/>
  <c r="P346"/>
  <c r="N348" l="1"/>
  <c r="R347"/>
  <c r="S347" s="1"/>
  <c r="P347"/>
  <c r="N349" l="1"/>
  <c r="P348"/>
  <c r="R348"/>
  <c r="S348" s="1"/>
  <c r="N350" l="1"/>
  <c r="R349"/>
  <c r="S349" s="1"/>
  <c r="P349"/>
  <c r="N351" l="1"/>
  <c r="R350"/>
  <c r="S350" s="1"/>
  <c r="P350"/>
  <c r="N352" l="1"/>
  <c r="R351"/>
  <c r="S351" s="1"/>
  <c r="P351"/>
  <c r="N353" l="1"/>
  <c r="P352"/>
  <c r="R352"/>
  <c r="S352" s="1"/>
  <c r="N354" l="1"/>
  <c r="R353"/>
  <c r="S353" s="1"/>
  <c r="P353"/>
  <c r="N355" l="1"/>
  <c r="R354"/>
  <c r="S354" s="1"/>
  <c r="P354"/>
  <c r="N356" l="1"/>
  <c r="R355"/>
  <c r="S355" s="1"/>
  <c r="P355"/>
  <c r="N357" l="1"/>
  <c r="P356"/>
  <c r="R356"/>
  <c r="S356" s="1"/>
  <c r="N358" l="1"/>
  <c r="R357"/>
  <c r="S357" s="1"/>
  <c r="P357"/>
  <c r="N359" l="1"/>
  <c r="R358"/>
  <c r="S358" s="1"/>
  <c r="P358"/>
  <c r="N360" l="1"/>
  <c r="R359"/>
  <c r="S359" s="1"/>
  <c r="P359"/>
  <c r="N361" l="1"/>
  <c r="P360"/>
  <c r="R360"/>
  <c r="S360" s="1"/>
  <c r="N362" l="1"/>
  <c r="R361"/>
  <c r="S361" s="1"/>
  <c r="P361"/>
  <c r="N363" l="1"/>
  <c r="R362"/>
  <c r="S362" s="1"/>
  <c r="P362"/>
  <c r="N364" l="1"/>
  <c r="R363"/>
  <c r="S363" s="1"/>
  <c r="P363"/>
  <c r="N365" l="1"/>
  <c r="P364"/>
  <c r="R364"/>
  <c r="S364" s="1"/>
  <c r="N366" l="1"/>
  <c r="R365"/>
  <c r="S365" s="1"/>
  <c r="P365"/>
  <c r="N367" l="1"/>
  <c r="R366"/>
  <c r="S366" s="1"/>
  <c r="P366"/>
  <c r="N368" l="1"/>
  <c r="R367"/>
  <c r="S367" s="1"/>
  <c r="P367"/>
  <c r="N369" l="1"/>
  <c r="P368"/>
  <c r="R368"/>
  <c r="S368" s="1"/>
  <c r="N370" l="1"/>
  <c r="R369"/>
  <c r="S369" s="1"/>
  <c r="P369"/>
  <c r="N371" l="1"/>
  <c r="R370"/>
  <c r="S370" s="1"/>
  <c r="P370"/>
  <c r="N372" l="1"/>
  <c r="R371"/>
  <c r="S371" s="1"/>
  <c r="P371"/>
  <c r="N373" l="1"/>
  <c r="P372"/>
  <c r="R372"/>
  <c r="S372" s="1"/>
  <c r="N374" l="1"/>
  <c r="R373"/>
  <c r="S373" s="1"/>
  <c r="P373"/>
  <c r="N375" l="1"/>
  <c r="R374"/>
  <c r="S374" s="1"/>
  <c r="P374"/>
  <c r="N376" l="1"/>
  <c r="R375"/>
  <c r="S375" s="1"/>
  <c r="P375"/>
  <c r="P376" l="1"/>
  <c r="N377"/>
  <c r="R376"/>
  <c r="S376" s="1"/>
  <c r="N378" l="1"/>
  <c r="R377"/>
  <c r="S377" s="1"/>
  <c r="P377"/>
  <c r="N379" l="1"/>
  <c r="R378"/>
  <c r="S378" s="1"/>
  <c r="P378"/>
  <c r="N380" l="1"/>
  <c r="R379"/>
  <c r="S379" s="1"/>
  <c r="P379"/>
  <c r="N381" l="1"/>
  <c r="P380"/>
  <c r="R380"/>
  <c r="S380" s="1"/>
  <c r="N382" l="1"/>
  <c r="R381"/>
  <c r="S381" s="1"/>
  <c r="P381"/>
  <c r="N383" l="1"/>
  <c r="R382"/>
  <c r="S382" s="1"/>
  <c r="P382"/>
  <c r="N384" l="1"/>
  <c r="R383"/>
  <c r="S383" s="1"/>
  <c r="P383"/>
  <c r="N385" l="1"/>
  <c r="P384"/>
  <c r="R384"/>
  <c r="S384" s="1"/>
  <c r="N386" l="1"/>
  <c r="R385"/>
  <c r="S385" s="1"/>
  <c r="P385"/>
  <c r="N387" l="1"/>
  <c r="R386"/>
  <c r="S386" s="1"/>
  <c r="P386"/>
  <c r="N388" l="1"/>
  <c r="R387"/>
  <c r="S387" s="1"/>
  <c r="P387"/>
  <c r="N389" l="1"/>
  <c r="P388"/>
  <c r="R388"/>
  <c r="S388" s="1"/>
  <c r="N390" l="1"/>
  <c r="R389"/>
  <c r="S389" s="1"/>
  <c r="P389"/>
  <c r="N391" l="1"/>
  <c r="R390"/>
  <c r="S390" s="1"/>
  <c r="P390"/>
  <c r="N392" l="1"/>
  <c r="R391"/>
  <c r="S391" s="1"/>
  <c r="P391"/>
  <c r="N393" l="1"/>
  <c r="P392"/>
  <c r="R392"/>
  <c r="S392" s="1"/>
  <c r="N394" l="1"/>
  <c r="R393"/>
  <c r="S393" s="1"/>
  <c r="P393"/>
  <c r="N395" l="1"/>
  <c r="R394"/>
  <c r="S394" s="1"/>
  <c r="P394"/>
  <c r="N396" l="1"/>
  <c r="R395"/>
  <c r="S395" s="1"/>
  <c r="P395"/>
  <c r="N397" l="1"/>
  <c r="P396"/>
  <c r="R396"/>
  <c r="S396" s="1"/>
  <c r="N398" l="1"/>
  <c r="R397"/>
  <c r="S397" s="1"/>
  <c r="P397"/>
  <c r="N399" l="1"/>
  <c r="R398"/>
  <c r="S398" s="1"/>
  <c r="P398"/>
  <c r="N400" l="1"/>
  <c r="R399"/>
  <c r="S399" s="1"/>
  <c r="P399"/>
  <c r="N401" l="1"/>
  <c r="P400"/>
  <c r="R400"/>
  <c r="S400" s="1"/>
  <c r="N402" l="1"/>
  <c r="R401"/>
  <c r="S401" s="1"/>
  <c r="P401"/>
  <c r="N403" l="1"/>
  <c r="R402"/>
  <c r="S402" s="1"/>
  <c r="P402"/>
  <c r="N404" l="1"/>
  <c r="R403"/>
  <c r="S403" s="1"/>
  <c r="P403"/>
  <c r="N405" l="1"/>
  <c r="P404"/>
  <c r="R404"/>
  <c r="S404" s="1"/>
  <c r="N406" l="1"/>
  <c r="R405"/>
  <c r="S405" s="1"/>
  <c r="P405"/>
  <c r="N407" l="1"/>
  <c r="R406"/>
  <c r="S406" s="1"/>
  <c r="P406"/>
  <c r="N408" l="1"/>
  <c r="R407"/>
  <c r="S407" s="1"/>
  <c r="P407"/>
  <c r="N409" l="1"/>
  <c r="P408"/>
  <c r="R408"/>
  <c r="S408" s="1"/>
  <c r="N410" l="1"/>
  <c r="R409"/>
  <c r="S409" s="1"/>
  <c r="P409"/>
  <c r="N411" l="1"/>
  <c r="R410"/>
  <c r="S410" s="1"/>
  <c r="P410"/>
  <c r="N412" l="1"/>
  <c r="R411"/>
  <c r="S411" s="1"/>
  <c r="P411"/>
  <c r="N413" l="1"/>
  <c r="P412"/>
  <c r="R412"/>
  <c r="S412" s="1"/>
  <c r="N414" l="1"/>
  <c r="R413"/>
  <c r="S413" s="1"/>
  <c r="P413"/>
  <c r="N415" l="1"/>
  <c r="R414"/>
  <c r="S414" s="1"/>
  <c r="P414"/>
  <c r="N416" l="1"/>
  <c r="R415"/>
  <c r="S415" s="1"/>
  <c r="P415"/>
  <c r="N417" l="1"/>
  <c r="P416"/>
  <c r="R416"/>
  <c r="S416" s="1"/>
  <c r="N418" l="1"/>
  <c r="R417"/>
  <c r="S417" s="1"/>
  <c r="P417"/>
  <c r="N419" l="1"/>
  <c r="R418"/>
  <c r="S418" s="1"/>
  <c r="P418"/>
  <c r="N420" l="1"/>
  <c r="R419"/>
  <c r="S419" s="1"/>
  <c r="P419"/>
  <c r="N421" l="1"/>
  <c r="P420"/>
  <c r="R420"/>
  <c r="S420" s="1"/>
  <c r="N422" l="1"/>
  <c r="R421"/>
  <c r="S421" s="1"/>
  <c r="P421"/>
  <c r="N423" l="1"/>
  <c r="R422"/>
  <c r="S422" s="1"/>
  <c r="P422"/>
  <c r="N424" l="1"/>
  <c r="R423"/>
  <c r="S423" s="1"/>
  <c r="P423"/>
  <c r="N425" l="1"/>
  <c r="P424"/>
  <c r="R424"/>
  <c r="S424" s="1"/>
  <c r="N426" l="1"/>
  <c r="R425"/>
  <c r="S425" s="1"/>
  <c r="P425"/>
  <c r="N427" l="1"/>
  <c r="R426"/>
  <c r="S426" s="1"/>
  <c r="P426"/>
  <c r="N428" l="1"/>
  <c r="R427"/>
  <c r="S427" s="1"/>
  <c r="P427"/>
  <c r="N429" l="1"/>
  <c r="P428"/>
  <c r="R428"/>
  <c r="S428" s="1"/>
  <c r="N430" l="1"/>
  <c r="R429"/>
  <c r="S429" s="1"/>
  <c r="P429"/>
  <c r="N431" l="1"/>
  <c r="R430"/>
  <c r="S430" s="1"/>
  <c r="P430"/>
  <c r="N432" l="1"/>
  <c r="R431"/>
  <c r="S431" s="1"/>
  <c r="P431"/>
  <c r="N433" l="1"/>
  <c r="P432"/>
  <c r="R432"/>
  <c r="S432" s="1"/>
  <c r="N434" l="1"/>
  <c r="P433"/>
  <c r="R433"/>
  <c r="S433" s="1"/>
  <c r="N435" l="1"/>
  <c r="R434"/>
  <c r="S434" s="1"/>
  <c r="P434"/>
  <c r="N436" l="1"/>
  <c r="R435"/>
  <c r="S435" s="1"/>
  <c r="P435"/>
  <c r="N437" l="1"/>
  <c r="P436"/>
  <c r="R436"/>
  <c r="S436" s="1"/>
  <c r="N438" l="1"/>
  <c r="R437"/>
  <c r="S437" s="1"/>
  <c r="P437"/>
  <c r="N439" l="1"/>
  <c r="R438"/>
  <c r="S438" s="1"/>
  <c r="P438"/>
  <c r="N440" l="1"/>
  <c r="R439"/>
  <c r="S439" s="1"/>
  <c r="P439"/>
  <c r="N441" l="1"/>
  <c r="P440"/>
  <c r="R440"/>
  <c r="S440" s="1"/>
  <c r="N442" l="1"/>
  <c r="R441"/>
  <c r="S441" s="1"/>
  <c r="P441"/>
  <c r="N443" l="1"/>
  <c r="R442"/>
  <c r="S442" s="1"/>
  <c r="P442"/>
  <c r="N444" l="1"/>
  <c r="R443"/>
  <c r="S443" s="1"/>
  <c r="P443"/>
  <c r="N445" l="1"/>
  <c r="P444"/>
  <c r="R444"/>
  <c r="S444" s="1"/>
  <c r="N446" l="1"/>
  <c r="R445"/>
  <c r="S445" s="1"/>
  <c r="P445"/>
  <c r="N447" l="1"/>
  <c r="R446"/>
  <c r="S446" s="1"/>
  <c r="P446"/>
  <c r="N448" l="1"/>
  <c r="R447"/>
  <c r="S447" s="1"/>
  <c r="P447"/>
  <c r="N449" l="1"/>
  <c r="P448"/>
  <c r="R448"/>
  <c r="S448" s="1"/>
  <c r="N450" l="1"/>
  <c r="P449"/>
  <c r="R449"/>
  <c r="S449" s="1"/>
  <c r="N451" l="1"/>
  <c r="R450"/>
  <c r="S450" s="1"/>
  <c r="P450"/>
  <c r="N452" l="1"/>
  <c r="R451"/>
  <c r="S451" s="1"/>
  <c r="P451"/>
  <c r="N453" l="1"/>
  <c r="P452"/>
  <c r="R452"/>
  <c r="S452" s="1"/>
  <c r="N454" l="1"/>
  <c r="R453"/>
  <c r="S453" s="1"/>
  <c r="P453"/>
  <c r="N455" l="1"/>
  <c r="R454"/>
  <c r="S454" s="1"/>
  <c r="P454"/>
  <c r="N456" l="1"/>
  <c r="R455"/>
  <c r="S455" s="1"/>
  <c r="P455"/>
  <c r="N457" l="1"/>
  <c r="P456"/>
  <c r="R456"/>
  <c r="S456" s="1"/>
  <c r="N458" l="1"/>
  <c r="R457"/>
  <c r="S457" s="1"/>
  <c r="P457"/>
  <c r="N459" l="1"/>
  <c r="R458"/>
  <c r="S458" s="1"/>
  <c r="P458"/>
  <c r="N460" l="1"/>
  <c r="R459"/>
  <c r="S459" s="1"/>
  <c r="P459"/>
  <c r="N461" l="1"/>
  <c r="P460"/>
  <c r="R460"/>
  <c r="S460" s="1"/>
  <c r="N462" l="1"/>
  <c r="R461"/>
  <c r="S461" s="1"/>
  <c r="P461"/>
  <c r="N463" l="1"/>
  <c r="R462"/>
  <c r="S462" s="1"/>
  <c r="P462"/>
  <c r="N464" l="1"/>
  <c r="R463"/>
  <c r="S463" s="1"/>
  <c r="P463"/>
  <c r="N465" l="1"/>
  <c r="P464"/>
  <c r="R464"/>
  <c r="S464" s="1"/>
  <c r="N466" l="1"/>
  <c r="P465"/>
  <c r="R465"/>
  <c r="S465" s="1"/>
  <c r="N467" l="1"/>
  <c r="R466"/>
  <c r="S466" s="1"/>
  <c r="P466"/>
  <c r="N468" l="1"/>
  <c r="R467"/>
  <c r="S467" s="1"/>
  <c r="P467"/>
  <c r="N469" l="1"/>
  <c r="P468"/>
  <c r="R468"/>
  <c r="S468" s="1"/>
  <c r="N470" l="1"/>
  <c r="R469"/>
  <c r="S469" s="1"/>
  <c r="P469"/>
  <c r="N471" l="1"/>
  <c r="R470"/>
  <c r="S470" s="1"/>
  <c r="P470"/>
  <c r="N472" l="1"/>
  <c r="R471"/>
  <c r="S471" s="1"/>
  <c r="P471"/>
  <c r="N473" l="1"/>
  <c r="P472"/>
  <c r="R472"/>
  <c r="S472" s="1"/>
  <c r="N474" l="1"/>
  <c r="R473"/>
  <c r="S473" s="1"/>
  <c r="P473"/>
  <c r="N475" l="1"/>
  <c r="R474"/>
  <c r="S474" s="1"/>
  <c r="P474"/>
  <c r="N476" l="1"/>
  <c r="R475"/>
  <c r="S475" s="1"/>
  <c r="P475"/>
  <c r="N477" l="1"/>
  <c r="P476"/>
  <c r="R476"/>
  <c r="S476" s="1"/>
  <c r="N478" l="1"/>
  <c r="R477"/>
  <c r="S477" s="1"/>
  <c r="P477"/>
  <c r="N479" l="1"/>
  <c r="R478"/>
  <c r="S478" s="1"/>
  <c r="P478"/>
  <c r="N480" l="1"/>
  <c r="R479"/>
  <c r="S479" s="1"/>
  <c r="P479"/>
  <c r="N481" l="1"/>
  <c r="P480"/>
  <c r="R480"/>
  <c r="S480" s="1"/>
  <c r="N482" l="1"/>
  <c r="R481"/>
  <c r="S481" s="1"/>
  <c r="P481"/>
  <c r="N483" l="1"/>
  <c r="R482"/>
  <c r="S482" s="1"/>
  <c r="P482"/>
  <c r="N484" l="1"/>
  <c r="R483"/>
  <c r="S483" s="1"/>
  <c r="P483"/>
  <c r="N485" l="1"/>
  <c r="P484"/>
  <c r="R484"/>
  <c r="S484" s="1"/>
  <c r="N486" l="1"/>
  <c r="R485"/>
  <c r="S485" s="1"/>
  <c r="P485"/>
  <c r="N487" l="1"/>
  <c r="R486"/>
  <c r="S486" s="1"/>
  <c r="P486"/>
  <c r="N488" l="1"/>
  <c r="R487"/>
  <c r="S487" s="1"/>
  <c r="P487"/>
  <c r="N489" l="1"/>
  <c r="P488"/>
  <c r="R488"/>
  <c r="S488" s="1"/>
  <c r="N490" l="1"/>
  <c r="R489"/>
  <c r="S489" s="1"/>
  <c r="P489"/>
  <c r="N491" l="1"/>
  <c r="R490"/>
  <c r="S490" s="1"/>
  <c r="P490"/>
  <c r="N492" l="1"/>
  <c r="R491"/>
  <c r="S491" s="1"/>
  <c r="P491"/>
  <c r="N493" l="1"/>
  <c r="P492"/>
  <c r="R492"/>
  <c r="S492" s="1"/>
  <c r="N494" l="1"/>
  <c r="R493"/>
  <c r="S493" s="1"/>
  <c r="P493"/>
  <c r="N495" l="1"/>
  <c r="R494"/>
  <c r="S494" s="1"/>
  <c r="P494"/>
  <c r="N496" l="1"/>
  <c r="R495"/>
  <c r="S495" s="1"/>
  <c r="P495"/>
  <c r="N497" l="1"/>
  <c r="P496"/>
  <c r="R496"/>
  <c r="S496" s="1"/>
  <c r="N498" l="1"/>
  <c r="R497"/>
  <c r="S497" s="1"/>
  <c r="P497"/>
  <c r="N499" l="1"/>
  <c r="R498"/>
  <c r="S498" s="1"/>
  <c r="P498"/>
  <c r="N500" l="1"/>
  <c r="R499"/>
  <c r="S499" s="1"/>
  <c r="P499"/>
  <c r="N501" l="1"/>
  <c r="P500"/>
  <c r="R500"/>
  <c r="S500" s="1"/>
  <c r="N502" l="1"/>
  <c r="R501"/>
  <c r="S501" s="1"/>
  <c r="P501"/>
  <c r="N503" l="1"/>
  <c r="R502"/>
  <c r="S502" s="1"/>
  <c r="P502"/>
  <c r="N504" l="1"/>
  <c r="R503"/>
  <c r="S503" s="1"/>
  <c r="P503"/>
  <c r="N505" l="1"/>
  <c r="P504"/>
  <c r="R504"/>
  <c r="S504" s="1"/>
  <c r="N506" l="1"/>
  <c r="R505"/>
  <c r="S505" s="1"/>
  <c r="P505"/>
  <c r="N507" l="1"/>
  <c r="R506"/>
  <c r="S506" s="1"/>
  <c r="P506"/>
  <c r="N508" l="1"/>
  <c r="R507"/>
  <c r="S507" s="1"/>
  <c r="P507"/>
  <c r="N509" l="1"/>
  <c r="P508"/>
  <c r="R508"/>
  <c r="S508" s="1"/>
  <c r="N510" l="1"/>
  <c r="R509"/>
  <c r="S509" s="1"/>
  <c r="P509"/>
  <c r="N511" l="1"/>
  <c r="R510"/>
  <c r="S510" s="1"/>
  <c r="P510"/>
  <c r="N512" l="1"/>
  <c r="R511"/>
  <c r="S511" s="1"/>
  <c r="P511"/>
  <c r="N513" l="1"/>
  <c r="P512"/>
  <c r="R512"/>
  <c r="S512" s="1"/>
  <c r="N514" l="1"/>
  <c r="R513"/>
  <c r="S513" s="1"/>
  <c r="P513"/>
  <c r="N515" l="1"/>
  <c r="R514"/>
  <c r="S514" s="1"/>
  <c r="P514"/>
  <c r="N516" l="1"/>
  <c r="R515"/>
  <c r="S515" s="1"/>
  <c r="P515"/>
  <c r="N517" l="1"/>
  <c r="P516"/>
  <c r="R516"/>
  <c r="S516" s="1"/>
  <c r="N518" l="1"/>
  <c r="R517"/>
  <c r="S517" s="1"/>
  <c r="P517"/>
  <c r="N519" l="1"/>
  <c r="R518"/>
  <c r="S518" s="1"/>
  <c r="P518"/>
  <c r="N520" l="1"/>
  <c r="R519"/>
  <c r="S519" s="1"/>
  <c r="P519"/>
  <c r="N521" l="1"/>
  <c r="P520"/>
  <c r="R520"/>
  <c r="S520" s="1"/>
  <c r="N522" l="1"/>
  <c r="R521"/>
  <c r="S521" s="1"/>
  <c r="P521"/>
  <c r="N523" l="1"/>
  <c r="R522"/>
  <c r="S522" s="1"/>
  <c r="P522"/>
  <c r="N524" l="1"/>
  <c r="R523"/>
  <c r="S523" s="1"/>
  <c r="P523"/>
  <c r="N525" l="1"/>
  <c r="P524"/>
  <c r="R524"/>
  <c r="S524" s="1"/>
  <c r="N526" l="1"/>
  <c r="R525"/>
  <c r="S525" s="1"/>
  <c r="P525"/>
  <c r="N527" l="1"/>
  <c r="R526"/>
  <c r="S526" s="1"/>
  <c r="P526"/>
  <c r="N528" l="1"/>
  <c r="R527"/>
  <c r="S527" s="1"/>
  <c r="P527"/>
  <c r="N529" l="1"/>
  <c r="P528"/>
  <c r="R528"/>
  <c r="S528" s="1"/>
  <c r="N530" l="1"/>
  <c r="R529"/>
  <c r="S529" s="1"/>
  <c r="P529"/>
  <c r="N531" l="1"/>
  <c r="R530"/>
  <c r="S530" s="1"/>
  <c r="P530"/>
  <c r="N532" l="1"/>
  <c r="R531"/>
  <c r="S531" s="1"/>
  <c r="P531"/>
  <c r="N533" l="1"/>
  <c r="P532"/>
  <c r="R532"/>
  <c r="S532" s="1"/>
  <c r="N534" l="1"/>
  <c r="R533"/>
  <c r="S533" s="1"/>
  <c r="P533"/>
  <c r="N535" l="1"/>
  <c r="N536" s="1"/>
  <c r="R534"/>
  <c r="S534" s="1"/>
  <c r="P534"/>
  <c r="N537" l="1"/>
  <c r="R536"/>
  <c r="S536" s="1"/>
  <c r="P535"/>
  <c r="P79" s="1"/>
  <c r="Q68" s="1"/>
  <c r="Q69" s="1"/>
  <c r="H38" s="1"/>
  <c r="R535"/>
  <c r="S535" s="1"/>
  <c r="S79" s="1"/>
  <c r="Q70" l="1"/>
  <c r="P536"/>
  <c r="P537" s="1"/>
  <c r="N538"/>
  <c r="R537"/>
  <c r="S537" s="1"/>
  <c r="H37"/>
  <c r="H40" l="1"/>
  <c r="Y79"/>
  <c r="H46" s="1"/>
  <c r="N539"/>
  <c r="R538"/>
  <c r="S538" s="1"/>
  <c r="P538"/>
  <c r="V79"/>
  <c r="H42" s="1"/>
  <c r="N540" l="1"/>
  <c r="R539"/>
  <c r="S539" s="1"/>
  <c r="P539"/>
  <c r="N541" l="1"/>
  <c r="R540"/>
  <c r="S540" s="1"/>
  <c r="P540"/>
  <c r="N542" l="1"/>
  <c r="R541"/>
  <c r="S541" s="1"/>
  <c r="P541"/>
  <c r="N543" l="1"/>
  <c r="R542"/>
  <c r="S542" s="1"/>
  <c r="P542"/>
  <c r="N544" l="1"/>
  <c r="R543"/>
  <c r="S543" s="1"/>
  <c r="P543"/>
  <c r="N545" l="1"/>
  <c r="R544"/>
  <c r="S544" s="1"/>
  <c r="P544"/>
  <c r="N546" l="1"/>
  <c r="R545"/>
  <c r="S545" s="1"/>
  <c r="P545"/>
  <c r="N547" l="1"/>
  <c r="R546"/>
  <c r="S546" s="1"/>
  <c r="P546"/>
  <c r="N548" l="1"/>
  <c r="R547"/>
  <c r="S547" s="1"/>
  <c r="P547"/>
  <c r="N549" l="1"/>
  <c r="R548"/>
  <c r="S548" s="1"/>
  <c r="P548"/>
  <c r="N550" l="1"/>
  <c r="R549"/>
  <c r="S549" s="1"/>
  <c r="P549"/>
  <c r="N551" l="1"/>
  <c r="R550"/>
  <c r="S550" s="1"/>
  <c r="P550"/>
  <c r="N552" l="1"/>
  <c r="R551"/>
  <c r="S551" s="1"/>
  <c r="P551"/>
  <c r="N553" l="1"/>
  <c r="R552"/>
  <c r="S552" s="1"/>
  <c r="P552"/>
  <c r="N554" l="1"/>
  <c r="R553"/>
  <c r="S553" s="1"/>
  <c r="P553"/>
  <c r="N555" l="1"/>
  <c r="R554"/>
  <c r="S554" s="1"/>
  <c r="P554"/>
  <c r="N556" l="1"/>
  <c r="R555"/>
  <c r="S555" s="1"/>
  <c r="P555"/>
  <c r="N557" l="1"/>
  <c r="R556"/>
  <c r="S556" s="1"/>
  <c r="P556"/>
  <c r="N558" l="1"/>
  <c r="R557"/>
  <c r="S557" s="1"/>
  <c r="P557"/>
  <c r="N559" l="1"/>
  <c r="R558"/>
  <c r="S558" s="1"/>
  <c r="P558"/>
  <c r="N560" l="1"/>
  <c r="R559"/>
  <c r="S559" s="1"/>
  <c r="P559"/>
  <c r="N561" l="1"/>
  <c r="R560"/>
  <c r="S560" s="1"/>
  <c r="P560"/>
  <c r="N562" l="1"/>
  <c r="R561"/>
  <c r="S561" s="1"/>
  <c r="P561"/>
  <c r="N563" l="1"/>
  <c r="R562"/>
  <c r="S562" s="1"/>
  <c r="P562"/>
  <c r="N564" l="1"/>
  <c r="R563"/>
  <c r="S563" s="1"/>
  <c r="P563"/>
  <c r="N565" l="1"/>
  <c r="R564"/>
  <c r="S564" s="1"/>
  <c r="P564"/>
  <c r="N566" l="1"/>
  <c r="R565"/>
  <c r="S565" s="1"/>
  <c r="P565"/>
  <c r="N567" l="1"/>
  <c r="R566"/>
  <c r="S566" s="1"/>
  <c r="P566"/>
  <c r="N568" l="1"/>
  <c r="R567"/>
  <c r="S567" s="1"/>
  <c r="P567"/>
  <c r="N569" l="1"/>
  <c r="R568"/>
  <c r="S568" s="1"/>
  <c r="P568"/>
  <c r="R569" l="1"/>
  <c r="S569" s="1"/>
  <c r="P569"/>
  <c r="N570"/>
  <c r="N571" l="1"/>
  <c r="R570"/>
  <c r="S570" s="1"/>
  <c r="P570"/>
  <c r="N572" l="1"/>
  <c r="R571"/>
  <c r="S571" s="1"/>
  <c r="P571"/>
  <c r="N573" l="1"/>
  <c r="R572"/>
  <c r="S572" s="1"/>
  <c r="P572"/>
  <c r="N574" l="1"/>
  <c r="R573"/>
  <c r="S573" s="1"/>
  <c r="P573"/>
  <c r="N575" l="1"/>
  <c r="R574"/>
  <c r="S574" s="1"/>
  <c r="P574"/>
  <c r="N576" l="1"/>
  <c r="R575"/>
  <c r="S575" s="1"/>
  <c r="P575"/>
  <c r="N577" l="1"/>
  <c r="R576"/>
  <c r="S576" s="1"/>
  <c r="P576"/>
  <c r="N578" l="1"/>
  <c r="R577"/>
  <c r="S577" s="1"/>
  <c r="P577"/>
  <c r="N579" l="1"/>
  <c r="R578"/>
  <c r="S578" s="1"/>
  <c r="P578"/>
  <c r="N580" l="1"/>
  <c r="R579"/>
  <c r="S579" s="1"/>
  <c r="P579"/>
  <c r="N581" l="1"/>
  <c r="R580"/>
  <c r="S580" s="1"/>
  <c r="P580"/>
  <c r="N582" l="1"/>
  <c r="R581"/>
  <c r="S581" s="1"/>
  <c r="P581"/>
  <c r="N583" l="1"/>
  <c r="R582"/>
  <c r="S582" s="1"/>
  <c r="P582"/>
  <c r="N584" l="1"/>
  <c r="R583"/>
  <c r="S583" s="1"/>
  <c r="P583"/>
  <c r="N585" l="1"/>
  <c r="R584"/>
  <c r="S584" s="1"/>
  <c r="P584"/>
  <c r="N586" l="1"/>
  <c r="R585"/>
  <c r="S585" s="1"/>
  <c r="P585"/>
  <c r="N587" l="1"/>
  <c r="R586"/>
  <c r="S586" s="1"/>
  <c r="P586"/>
  <c r="N588" l="1"/>
  <c r="R587"/>
  <c r="S587" s="1"/>
  <c r="P587"/>
  <c r="N589" l="1"/>
  <c r="R588"/>
  <c r="S588" s="1"/>
  <c r="P588"/>
  <c r="N590" l="1"/>
  <c r="R589"/>
  <c r="S589" s="1"/>
  <c r="P589"/>
  <c r="N591" l="1"/>
  <c r="R590"/>
  <c r="S590" s="1"/>
  <c r="P590"/>
  <c r="N592" l="1"/>
  <c r="R591"/>
  <c r="S591" s="1"/>
  <c r="P591"/>
  <c r="N593" l="1"/>
  <c r="R592"/>
  <c r="S592" s="1"/>
  <c r="P592"/>
  <c r="N594" l="1"/>
  <c r="R593"/>
  <c r="S593" s="1"/>
  <c r="P593"/>
  <c r="N595" l="1"/>
  <c r="R594"/>
  <c r="S594" s="1"/>
  <c r="P594"/>
  <c r="N596" l="1"/>
  <c r="R595"/>
  <c r="S595" s="1"/>
  <c r="P595"/>
  <c r="N597" l="1"/>
  <c r="R596"/>
  <c r="S596" s="1"/>
  <c r="P596"/>
  <c r="N598" l="1"/>
  <c r="R597"/>
  <c r="S597" s="1"/>
  <c r="P597"/>
  <c r="N599" l="1"/>
  <c r="R598"/>
  <c r="S598" s="1"/>
  <c r="P598"/>
  <c r="N600" l="1"/>
  <c r="R599"/>
  <c r="S599" s="1"/>
  <c r="P599"/>
  <c r="N601" l="1"/>
  <c r="R600"/>
  <c r="S600" s="1"/>
  <c r="P600"/>
  <c r="N602" l="1"/>
  <c r="R601"/>
  <c r="S601" s="1"/>
  <c r="P601"/>
  <c r="N603" l="1"/>
  <c r="R602"/>
  <c r="S602" s="1"/>
  <c r="P602"/>
  <c r="N604" l="1"/>
  <c r="R603"/>
  <c r="S603" s="1"/>
  <c r="P603"/>
  <c r="N605" l="1"/>
  <c r="R604"/>
  <c r="S604" s="1"/>
  <c r="P604"/>
  <c r="N606" l="1"/>
  <c r="R605"/>
  <c r="S605" s="1"/>
  <c r="P605"/>
  <c r="N607" l="1"/>
  <c r="R606"/>
  <c r="S606" s="1"/>
  <c r="P606"/>
  <c r="N608" l="1"/>
  <c r="R607"/>
  <c r="S607" s="1"/>
  <c r="P607"/>
  <c r="N609" l="1"/>
  <c r="R608"/>
  <c r="S608" s="1"/>
  <c r="P608"/>
  <c r="N610" l="1"/>
  <c r="R609"/>
  <c r="S609" s="1"/>
  <c r="P609"/>
  <c r="N611" l="1"/>
  <c r="R610"/>
  <c r="S610" s="1"/>
  <c r="P610"/>
  <c r="N612" l="1"/>
  <c r="R611"/>
  <c r="S611" s="1"/>
  <c r="P611"/>
  <c r="N613" l="1"/>
  <c r="R612"/>
  <c r="S612" s="1"/>
  <c r="P612"/>
  <c r="N614" l="1"/>
  <c r="R613"/>
  <c r="S613" s="1"/>
  <c r="P613"/>
  <c r="N615" l="1"/>
  <c r="R614"/>
  <c r="S614" s="1"/>
  <c r="P614"/>
  <c r="N616" l="1"/>
  <c r="R615"/>
  <c r="S615" s="1"/>
  <c r="P615"/>
  <c r="N617" l="1"/>
  <c r="R616"/>
  <c r="S616" s="1"/>
  <c r="P616"/>
  <c r="N618" l="1"/>
  <c r="R617"/>
  <c r="S617" s="1"/>
  <c r="P617"/>
  <c r="N619" l="1"/>
  <c r="R618"/>
  <c r="S618" s="1"/>
  <c r="P618"/>
  <c r="N620" l="1"/>
  <c r="R619"/>
  <c r="S619" s="1"/>
  <c r="P619"/>
  <c r="N621" l="1"/>
  <c r="R620"/>
  <c r="S620" s="1"/>
  <c r="P620"/>
  <c r="R621" l="1"/>
  <c r="S621" s="1"/>
  <c r="P621"/>
</calcChain>
</file>

<file path=xl/sharedStrings.xml><?xml version="1.0" encoding="utf-8"?>
<sst xmlns="http://schemas.openxmlformats.org/spreadsheetml/2006/main" count="103" uniqueCount="90">
  <si>
    <t>Illustrative Proposal</t>
  </si>
  <si>
    <t>prepared for</t>
  </si>
  <si>
    <t>on</t>
  </si>
  <si>
    <t xml:space="preserve">by </t>
  </si>
  <si>
    <t>Client signature</t>
  </si>
  <si>
    <t>Disclaimer</t>
  </si>
  <si>
    <t>Current age</t>
  </si>
  <si>
    <t>Desired retirement age</t>
  </si>
  <si>
    <t>Expected annual inflation</t>
  </si>
  <si>
    <t>Projected investment return</t>
  </si>
  <si>
    <r>
      <t xml:space="preserve">This spreadsheet only provides for retirement provision calculations based on the required inputs and does not in any way purport to be a complete financial analysis.  Financial planning is based on assumptions regarding certain future outcomes (e.g. investment returns).  The </t>
    </r>
    <r>
      <rPr>
        <i/>
        <sz val="8"/>
        <color theme="1"/>
        <rFont val="Calibri"/>
        <family val="2"/>
        <scheme val="minor"/>
      </rPr>
      <t>actual</t>
    </r>
    <r>
      <rPr>
        <sz val="8"/>
        <color theme="1"/>
        <rFont val="Calibri"/>
        <family val="2"/>
        <scheme val="minor"/>
      </rPr>
      <t xml:space="preserve"> outcomes of such factors have a major impact on your financial planning, and ability to reach your financial goals.  It is therefore imperative that you review your financial portfolio at least annually to ensure that your planning remains aligned to your financial objectives.</t>
    </r>
  </si>
  <si>
    <t>Annual premium escalation</t>
  </si>
  <si>
    <t>Lump sum at retirement (NO RIY)</t>
  </si>
  <si>
    <t>End of month</t>
  </si>
  <si>
    <t>Premium</t>
  </si>
  <si>
    <t>years to retirement</t>
  </si>
  <si>
    <t>Income Requirements</t>
  </si>
  <si>
    <t>Income term</t>
  </si>
  <si>
    <t>Savings Calcs</t>
  </si>
  <si>
    <t>Income Calcs</t>
  </si>
  <si>
    <t xml:space="preserve">Income  </t>
  </si>
  <si>
    <t>PV of Income</t>
  </si>
  <si>
    <t>Present Savings</t>
  </si>
  <si>
    <t>Monthly Savings</t>
  </si>
  <si>
    <t>Total</t>
  </si>
  <si>
    <t>Shortfall</t>
  </si>
  <si>
    <t>Required gross income in todays terms of money</t>
  </si>
  <si>
    <t>Income term post retirement (years)</t>
  </si>
  <si>
    <t>Income escalataion rate</t>
  </si>
  <si>
    <t>i</t>
  </si>
  <si>
    <t>(1+i)^(1/12)</t>
  </si>
  <si>
    <t>v</t>
  </si>
  <si>
    <t>a12</t>
  </si>
  <si>
    <t>B</t>
  </si>
  <si>
    <t>Capital required at retirement</t>
  </si>
  <si>
    <t>Additional Monthly Savings to cover short fall</t>
  </si>
  <si>
    <t>FV of savings</t>
  </si>
  <si>
    <t>Capital Requirements</t>
  </si>
  <si>
    <t>client name</t>
  </si>
  <si>
    <t>broker name</t>
  </si>
  <si>
    <t>Broker Name</t>
  </si>
  <si>
    <t>E.&amp;.O.E</t>
  </si>
  <si>
    <t>Client Details</t>
  </si>
  <si>
    <t>Value of present savings at retirement</t>
  </si>
  <si>
    <t>Monthly savings</t>
  </si>
  <si>
    <t>Present value of savings</t>
  </si>
  <si>
    <t>Assuming:</t>
  </si>
  <si>
    <t xml:space="preserve">     -     Growth rate</t>
  </si>
  <si>
    <t xml:space="preserve">     -    Annual premium escalation</t>
  </si>
  <si>
    <t>Level Premium</t>
  </si>
  <si>
    <t>Escalating Premium</t>
  </si>
  <si>
    <t>Income at retirement</t>
  </si>
  <si>
    <t>Capital Shortfall</t>
  </si>
  <si>
    <t>Expected return on capital post retirement</t>
  </si>
  <si>
    <t>Bond repayments</t>
  </si>
  <si>
    <t>Car repayments</t>
  </si>
  <si>
    <t>Personal loan repayment</t>
  </si>
  <si>
    <t>Electricity/water/gas</t>
  </si>
  <si>
    <t>Home entertainment (TV + DSTV etc)</t>
  </si>
  <si>
    <t>Car registration</t>
  </si>
  <si>
    <t>Short term insurance</t>
  </si>
  <si>
    <t>Life insurance premium</t>
  </si>
  <si>
    <t>Food/groceries</t>
  </si>
  <si>
    <t>Clothing</t>
  </si>
  <si>
    <t>Hair cuts/beauty</t>
  </si>
  <si>
    <t>Petrol</t>
  </si>
  <si>
    <t>Entertainment/dinners</t>
  </si>
  <si>
    <t>Car maintenance</t>
  </si>
  <si>
    <t>Subscriptions</t>
  </si>
  <si>
    <t>Sports/gym</t>
  </si>
  <si>
    <t>Clubs/memberships</t>
  </si>
  <si>
    <t>Hobbies</t>
  </si>
  <si>
    <t>House maintenance</t>
  </si>
  <si>
    <t>Security</t>
  </si>
  <si>
    <t>Holidays</t>
  </si>
  <si>
    <t>Staff</t>
  </si>
  <si>
    <t xml:space="preserve">Net Income </t>
  </si>
  <si>
    <t>Tax Rate</t>
  </si>
  <si>
    <t>Gross Income</t>
  </si>
  <si>
    <t>Rates and levies</t>
  </si>
  <si>
    <t>Telephones (landline and Cellphones)</t>
  </si>
  <si>
    <t>Medical costs</t>
  </si>
  <si>
    <t>Gifts</t>
  </si>
  <si>
    <t>Cost</t>
  </si>
  <si>
    <t>Other</t>
  </si>
  <si>
    <t>Additional Capital at Retirement from other sources</t>
  </si>
  <si>
    <t>Additional Income required</t>
  </si>
  <si>
    <t>Annual Income at Retirement from other sources</t>
  </si>
  <si>
    <t>Gross monthly income required as at retirement age</t>
  </si>
  <si>
    <t>Less monthly income from other sources</t>
  </si>
</sst>
</file>

<file path=xl/styles.xml><?xml version="1.0" encoding="utf-8"?>
<styleSheet xmlns="http://schemas.openxmlformats.org/spreadsheetml/2006/main">
  <numFmts count="7">
    <numFmt numFmtId="8" formatCode="&quot;R&quot;\ #,##0.00;[Red]&quot;R&quot;\ \-#,##0.00"/>
    <numFmt numFmtId="44" formatCode="_ &quot;R&quot;\ * #,##0.00_ ;_ &quot;R&quot;\ * \-#,##0.00_ ;_ &quot;R&quot;\ * &quot;-&quot;??_ ;_ @_ "/>
    <numFmt numFmtId="164" formatCode="_(* #,##0.00_);_(* \(#,##0.00\);_(* &quot;-&quot;??_);_(@_)"/>
    <numFmt numFmtId="165" formatCode="[$-F800]dddd\,\ mmmm\ dd\,\ yyyy"/>
    <numFmt numFmtId="166" formatCode="&quot;R&quot;\ #,##0.00"/>
    <numFmt numFmtId="167" formatCode="0.0%"/>
    <numFmt numFmtId="168" formatCode="_(* #,##0_);_(* \(#,##0\);_(* &quot;-&quot;??_);_(@_)"/>
  </numFmts>
  <fonts count="23">
    <font>
      <sz val="11"/>
      <color theme="1"/>
      <name val="Calibri"/>
      <family val="2"/>
      <scheme val="minor"/>
    </font>
    <font>
      <sz val="11"/>
      <color theme="1"/>
      <name val="Calibri"/>
      <family val="2"/>
      <scheme val="minor"/>
    </font>
    <font>
      <sz val="10"/>
      <color theme="1"/>
      <name val="Arial"/>
      <family val="2"/>
    </font>
    <font>
      <sz val="8.5"/>
      <color theme="1"/>
      <name val="Arial"/>
      <family val="2"/>
    </font>
    <font>
      <sz val="10"/>
      <color theme="1" tint="0.14999847407452621"/>
      <name val="Lucida Sans Unicode"/>
      <family val="2"/>
    </font>
    <font>
      <sz val="9"/>
      <name val="Arial"/>
      <family val="2"/>
    </font>
    <font>
      <sz val="8"/>
      <color theme="1"/>
      <name val="Calibri"/>
      <family val="2"/>
      <scheme val="minor"/>
    </font>
    <font>
      <u/>
      <sz val="8"/>
      <color theme="1"/>
      <name val="Arial"/>
      <family val="2"/>
    </font>
    <font>
      <i/>
      <sz val="8"/>
      <color theme="1"/>
      <name val="Calibri"/>
      <family val="2"/>
      <scheme val="minor"/>
    </font>
    <font>
      <i/>
      <sz val="8"/>
      <color theme="1" tint="0.499984740745262"/>
      <name val="Arial"/>
      <family val="2"/>
    </font>
    <font>
      <i/>
      <sz val="9"/>
      <color rgb="FF9A0000"/>
      <name val="Calibri"/>
      <family val="2"/>
      <scheme val="minor"/>
    </font>
    <font>
      <sz val="9"/>
      <name val="Calibri"/>
      <family val="2"/>
      <scheme val="minor"/>
    </font>
    <font>
      <sz val="9"/>
      <color theme="1"/>
      <name val="Calibri"/>
      <family val="2"/>
      <scheme val="minor"/>
    </font>
    <font>
      <b/>
      <i/>
      <sz val="10"/>
      <color theme="1"/>
      <name val="Arial"/>
      <family val="2"/>
    </font>
    <font>
      <b/>
      <sz val="11"/>
      <color theme="1"/>
      <name val="Calibri"/>
      <family val="2"/>
      <scheme val="minor"/>
    </font>
    <font>
      <b/>
      <i/>
      <sz val="9"/>
      <color rgb="FFFF0000"/>
      <name val="Arial"/>
      <family val="2"/>
    </font>
    <font>
      <b/>
      <sz val="9"/>
      <color rgb="FFFF0000"/>
      <name val="Arial"/>
      <family val="2"/>
    </font>
    <font>
      <b/>
      <sz val="16"/>
      <name val="Lucida Sans Unicode"/>
      <family val="2"/>
    </font>
    <font>
      <b/>
      <sz val="12"/>
      <name val="Lucida Sans Unicode"/>
      <family val="2"/>
    </font>
    <font>
      <sz val="9"/>
      <color theme="1"/>
      <name val="Arial"/>
      <family val="2"/>
    </font>
    <font>
      <b/>
      <u val="double"/>
      <sz val="16"/>
      <name val="Lucida Sans Unicode"/>
      <family val="2"/>
    </font>
    <font>
      <b/>
      <sz val="16"/>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7">
    <border>
      <left/>
      <right/>
      <top/>
      <bottom/>
      <diagonal/>
    </border>
    <border>
      <left/>
      <right/>
      <top/>
      <bottom style="thin">
        <color theme="1" tint="0.14999847407452621"/>
      </bottom>
      <diagonal/>
    </border>
    <border>
      <left style="medium">
        <color rgb="FF9A0000"/>
      </left>
      <right/>
      <top style="medium">
        <color rgb="FF9A0000"/>
      </top>
      <bottom/>
      <diagonal/>
    </border>
    <border>
      <left/>
      <right/>
      <top style="medium">
        <color rgb="FF9A0000"/>
      </top>
      <bottom/>
      <diagonal/>
    </border>
    <border>
      <left/>
      <right style="medium">
        <color rgb="FF9A0000"/>
      </right>
      <top style="medium">
        <color rgb="FF9A0000"/>
      </top>
      <bottom/>
      <diagonal/>
    </border>
    <border>
      <left style="medium">
        <color rgb="FF9A0000"/>
      </left>
      <right/>
      <top/>
      <bottom/>
      <diagonal/>
    </border>
    <border>
      <left/>
      <right style="medium">
        <color rgb="FF9A0000"/>
      </right>
      <top/>
      <bottom/>
      <diagonal/>
    </border>
    <border>
      <left style="medium">
        <color rgb="FF9A0000"/>
      </left>
      <right/>
      <top/>
      <bottom style="medium">
        <color rgb="FF9A0000"/>
      </bottom>
      <diagonal/>
    </border>
    <border>
      <left/>
      <right/>
      <top/>
      <bottom style="medium">
        <color rgb="FF9A0000"/>
      </bottom>
      <diagonal/>
    </border>
    <border>
      <left/>
      <right style="medium">
        <color rgb="FF9A0000"/>
      </right>
      <top/>
      <bottom style="medium">
        <color rgb="FF9A0000"/>
      </bottom>
      <diagonal/>
    </border>
    <border>
      <left/>
      <right/>
      <top style="thin">
        <color theme="1" tint="0.1499984740745262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164" fontId="1" fillId="0" borderId="0" applyFont="0" applyFill="0" applyBorder="0" applyAlignment="0" applyProtection="0"/>
  </cellStyleXfs>
  <cellXfs count="118">
    <xf numFmtId="0" fontId="0" fillId="0" borderId="0" xfId="0"/>
    <xf numFmtId="167" fontId="2" fillId="0" borderId="0" xfId="1" applyNumberFormat="1" applyFont="1" applyBorder="1" applyProtection="1">
      <protection locked="0"/>
    </xf>
    <xf numFmtId="0" fontId="10" fillId="0" borderId="6" xfId="0" applyFont="1" applyBorder="1" applyProtection="1">
      <protection hidden="1"/>
    </xf>
    <xf numFmtId="8" fontId="9" fillId="0" borderId="0" xfId="2" applyNumberFormat="1" applyFont="1" applyFill="1" applyBorder="1" applyProtection="1">
      <protection hidden="1"/>
    </xf>
    <xf numFmtId="0" fontId="11" fillId="0" borderId="0" xfId="0" applyFont="1" applyBorder="1" applyAlignment="1" applyProtection="1">
      <alignment horizontal="right"/>
    </xf>
    <xf numFmtId="0" fontId="2" fillId="0" borderId="0" xfId="0" applyFont="1" applyBorder="1" applyProtection="1"/>
    <xf numFmtId="0" fontId="5" fillId="0" borderId="0" xfId="0" applyFont="1" applyBorder="1" applyProtection="1"/>
    <xf numFmtId="0" fontId="11" fillId="0" borderId="0" xfId="0" applyFont="1" applyBorder="1" applyAlignment="1" applyProtection="1">
      <alignment horizontal="left"/>
    </xf>
    <xf numFmtId="8" fontId="5" fillId="0" borderId="0" xfId="2" applyNumberFormat="1" applyFont="1" applyFill="1" applyBorder="1" applyProtection="1">
      <protection hidden="1"/>
    </xf>
    <xf numFmtId="0" fontId="5" fillId="0" borderId="0" xfId="0" applyFont="1" applyFill="1" applyBorder="1" applyAlignment="1" applyProtection="1">
      <alignment horizontal="left" indent="1"/>
    </xf>
    <xf numFmtId="167" fontId="11" fillId="0" borderId="0" xfId="0" applyNumberFormat="1" applyFont="1" applyBorder="1" applyAlignment="1" applyProtection="1">
      <alignment horizontal="right"/>
    </xf>
    <xf numFmtId="167" fontId="19" fillId="0" borderId="0" xfId="1" applyNumberFormat="1" applyFont="1" applyBorder="1" applyProtection="1">
      <protection locked="0"/>
    </xf>
    <xf numFmtId="166" fontId="19" fillId="0" borderId="0" xfId="2" applyNumberFormat="1" applyFont="1" applyBorder="1" applyProtection="1">
      <protection locked="0"/>
    </xf>
    <xf numFmtId="168" fontId="19" fillId="0" borderId="0" xfId="3" applyNumberFormat="1" applyFont="1" applyBorder="1" applyProtection="1">
      <protection locked="0"/>
    </xf>
    <xf numFmtId="9" fontId="19" fillId="0" borderId="0" xfId="1" applyFont="1" applyBorder="1" applyProtection="1">
      <protection locked="0"/>
    </xf>
    <xf numFmtId="0" fontId="19" fillId="0" borderId="0" xfId="0" applyFont="1" applyBorder="1" applyProtection="1">
      <protection locked="0"/>
    </xf>
    <xf numFmtId="9" fontId="19" fillId="0" borderId="0" xfId="1" applyNumberFormat="1" applyFont="1" applyBorder="1" applyAlignment="1" applyProtection="1">
      <alignment horizontal="right"/>
      <protection locked="0"/>
    </xf>
    <xf numFmtId="9" fontId="19" fillId="0" borderId="0" xfId="1" applyNumberFormat="1" applyFont="1" applyBorder="1" applyProtection="1">
      <protection locked="0"/>
    </xf>
    <xf numFmtId="8" fontId="16" fillId="0" borderId="18" xfId="2" applyNumberFormat="1" applyFont="1" applyFill="1" applyBorder="1" applyProtection="1">
      <protection hidden="1"/>
    </xf>
    <xf numFmtId="0" fontId="11" fillId="0" borderId="19" xfId="0" applyFont="1" applyBorder="1" applyAlignment="1" applyProtection="1">
      <alignment horizontal="right"/>
    </xf>
    <xf numFmtId="0" fontId="5" fillId="0" borderId="0" xfId="0" applyFont="1" applyBorder="1" applyAlignment="1" applyProtection="1">
      <alignment horizontal="left" indent="1"/>
    </xf>
    <xf numFmtId="0" fontId="2" fillId="0" borderId="0" xfId="0" applyFont="1" applyBorder="1" applyProtection="1">
      <protection locked="0"/>
    </xf>
    <xf numFmtId="0" fontId="6" fillId="0" borderId="0" xfId="0" applyFont="1" applyBorder="1" applyAlignment="1" applyProtection="1">
      <alignment horizontal="left" vertical="center" wrapText="1"/>
    </xf>
    <xf numFmtId="0" fontId="5" fillId="0" borderId="0" xfId="0" applyFont="1" applyBorder="1" applyAlignment="1" applyProtection="1">
      <alignment horizontal="left" indent="2"/>
    </xf>
    <xf numFmtId="0" fontId="5" fillId="0" borderId="0" xfId="0" applyFont="1" applyBorder="1" applyAlignment="1" applyProtection="1">
      <alignment horizontal="left" indent="1"/>
    </xf>
    <xf numFmtId="0" fontId="2" fillId="0" borderId="0" xfId="0" applyFont="1" applyBorder="1" applyAlignment="1" applyProtection="1">
      <protection locked="0"/>
    </xf>
    <xf numFmtId="0" fontId="0" fillId="0" borderId="0" xfId="0" applyProtection="1">
      <protection locked="0"/>
    </xf>
    <xf numFmtId="8" fontId="5" fillId="0" borderId="0" xfId="2" applyNumberFormat="1" applyFont="1" applyFill="1" applyBorder="1" applyProtection="1">
      <protection locked="0" hidden="1"/>
    </xf>
    <xf numFmtId="9" fontId="19" fillId="0" borderId="20" xfId="1" applyNumberFormat="1" applyFont="1" applyBorder="1" applyProtection="1"/>
    <xf numFmtId="9" fontId="19" fillId="0" borderId="23" xfId="1" applyFont="1" applyBorder="1" applyProtection="1"/>
    <xf numFmtId="0" fontId="11" fillId="0" borderId="0" xfId="0" applyFont="1" applyBorder="1" applyProtection="1"/>
    <xf numFmtId="9" fontId="11" fillId="0" borderId="20" xfId="0" applyNumberFormat="1" applyFont="1" applyBorder="1" applyProtection="1"/>
    <xf numFmtId="9" fontId="11" fillId="0" borderId="23" xfId="0" applyNumberFormat="1" applyFont="1" applyBorder="1" applyProtection="1"/>
    <xf numFmtId="0" fontId="0" fillId="0" borderId="0" xfId="0" applyProtection="1"/>
    <xf numFmtId="0" fontId="0" fillId="0" borderId="2"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0" fillId="0" borderId="5" xfId="0" applyBorder="1" applyProtection="1"/>
    <xf numFmtId="0" fontId="0" fillId="0" borderId="6" xfId="0" applyBorder="1" applyProtection="1"/>
    <xf numFmtId="2" fontId="10" fillId="0" borderId="0" xfId="0" applyNumberFormat="1" applyFont="1" applyProtection="1"/>
    <xf numFmtId="2" fontId="0" fillId="0" borderId="0" xfId="0" applyNumberFormat="1" applyProtection="1"/>
    <xf numFmtId="0" fontId="2" fillId="0" borderId="0" xfId="0" applyFont="1" applyBorder="1" applyAlignment="1" applyProtection="1"/>
    <xf numFmtId="0" fontId="0" fillId="0" borderId="0" xfId="0" applyAlignment="1" applyProtection="1">
      <alignment horizontal="left" indent="1"/>
    </xf>
    <xf numFmtId="168" fontId="2" fillId="0" borderId="0" xfId="3" applyNumberFormat="1" applyFont="1" applyBorder="1" applyProtection="1"/>
    <xf numFmtId="44" fontId="10" fillId="0" borderId="0" xfId="2" applyFont="1" applyProtection="1"/>
    <xf numFmtId="8" fontId="0" fillId="0" borderId="0" xfId="0" applyNumberFormat="1" applyProtection="1"/>
    <xf numFmtId="0" fontId="11" fillId="0" borderId="21" xfId="0" applyFont="1" applyBorder="1" applyProtection="1"/>
    <xf numFmtId="0" fontId="11" fillId="0" borderId="22" xfId="0" applyFont="1" applyBorder="1" applyProtection="1"/>
    <xf numFmtId="0" fontId="10" fillId="0" borderId="0" xfId="0" applyFont="1" applyProtection="1"/>
    <xf numFmtId="0" fontId="12" fillId="0" borderId="0" xfId="0" applyFont="1" applyProtection="1"/>
    <xf numFmtId="0" fontId="3" fillId="0" borderId="0" xfId="0" applyFont="1" applyBorder="1" applyProtection="1"/>
    <xf numFmtId="0" fontId="0" fillId="0" borderId="0" xfId="0" applyBorder="1" applyProtection="1"/>
    <xf numFmtId="0" fontId="6" fillId="0" borderId="0" xfId="0" applyFont="1" applyBorder="1" applyProtection="1"/>
    <xf numFmtId="168" fontId="10" fillId="0" borderId="0" xfId="0" applyNumberFormat="1" applyFont="1" applyProtection="1"/>
    <xf numFmtId="164" fontId="10" fillId="0" borderId="0" xfId="0" applyNumberFormat="1" applyFont="1" applyProtection="1"/>
    <xf numFmtId="164" fontId="0" fillId="0" borderId="0" xfId="3" applyFont="1" applyProtection="1"/>
    <xf numFmtId="164" fontId="0" fillId="0" borderId="14" xfId="3" applyFont="1" applyBorder="1" applyProtection="1"/>
    <xf numFmtId="164" fontId="0" fillId="0" borderId="15" xfId="3" applyFont="1" applyBorder="1" applyProtection="1"/>
    <xf numFmtId="164" fontId="0" fillId="0" borderId="0" xfId="3" applyFont="1" applyBorder="1" applyProtection="1"/>
    <xf numFmtId="164" fontId="0" fillId="0" borderId="0" xfId="3" applyNumberFormat="1" applyFont="1" applyProtection="1"/>
    <xf numFmtId="0" fontId="14" fillId="0" borderId="0" xfId="0" applyFont="1" applyProtection="1"/>
    <xf numFmtId="9" fontId="0" fillId="0" borderId="0" xfId="0" applyNumberFormat="1" applyProtection="1"/>
    <xf numFmtId="0" fontId="0" fillId="0" borderId="0" xfId="0" applyAlignment="1" applyProtection="1">
      <alignment horizontal="center"/>
    </xf>
    <xf numFmtId="168" fontId="0" fillId="0" borderId="0" xfId="0" applyNumberFormat="1" applyProtection="1"/>
    <xf numFmtId="166" fontId="0" fillId="0" borderId="0" xfId="0" applyNumberFormat="1" applyProtection="1"/>
    <xf numFmtId="168" fontId="0" fillId="0" borderId="0" xfId="3" applyNumberFormat="1" applyFont="1" applyProtection="1"/>
    <xf numFmtId="0" fontId="22" fillId="3" borderId="24" xfId="0" applyFont="1" applyFill="1" applyBorder="1" applyProtection="1">
      <protection locked="0"/>
    </xf>
    <xf numFmtId="0" fontId="22" fillId="3" borderId="13" xfId="0" applyFont="1" applyFill="1" applyBorder="1" applyAlignment="1" applyProtection="1">
      <alignment horizontal="center"/>
      <protection locked="0"/>
    </xf>
    <xf numFmtId="0" fontId="14" fillId="0" borderId="25" xfId="0" applyFont="1" applyBorder="1" applyProtection="1">
      <protection locked="0"/>
    </xf>
    <xf numFmtId="168" fontId="14" fillId="0" borderId="20" xfId="3" applyNumberFormat="1" applyFont="1" applyBorder="1" applyProtection="1">
      <protection locked="0"/>
    </xf>
    <xf numFmtId="0" fontId="14" fillId="0" borderId="26" xfId="0" applyFont="1" applyBorder="1" applyProtection="1">
      <protection locked="0"/>
    </xf>
    <xf numFmtId="168" fontId="14" fillId="0" borderId="23" xfId="3" applyNumberFormat="1" applyFont="1" applyBorder="1" applyProtection="1">
      <protection locked="0"/>
    </xf>
    <xf numFmtId="0" fontId="14" fillId="3" borderId="25" xfId="0" applyFont="1" applyFill="1" applyBorder="1" applyProtection="1">
      <protection locked="0"/>
    </xf>
    <xf numFmtId="0" fontId="14" fillId="3" borderId="25" xfId="0" applyFont="1" applyFill="1" applyBorder="1" applyAlignment="1" applyProtection="1">
      <alignment horizontal="left" indent="1"/>
      <protection locked="0"/>
    </xf>
    <xf numFmtId="9" fontId="14" fillId="3" borderId="20" xfId="0" applyNumberFormat="1" applyFont="1" applyFill="1" applyBorder="1" applyProtection="1">
      <protection locked="0"/>
    </xf>
    <xf numFmtId="0" fontId="14" fillId="3" borderId="26" xfId="0" applyFont="1" applyFill="1" applyBorder="1" applyProtection="1">
      <protection locked="0"/>
    </xf>
    <xf numFmtId="168" fontId="14" fillId="3" borderId="20" xfId="3" applyNumberFormat="1" applyFont="1" applyFill="1" applyBorder="1" applyProtection="1"/>
    <xf numFmtId="168" fontId="14" fillId="2" borderId="23" xfId="3" applyNumberFormat="1" applyFont="1" applyFill="1" applyBorder="1" applyProtection="1"/>
    <xf numFmtId="0" fontId="0" fillId="0" borderId="5" xfId="0" applyBorder="1" applyProtection="1"/>
    <xf numFmtId="0" fontId="0" fillId="0" borderId="6" xfId="0" applyBorder="1" applyProtection="1"/>
    <xf numFmtId="0" fontId="0" fillId="0" borderId="5" xfId="0" applyBorder="1" applyProtection="1"/>
    <xf numFmtId="0" fontId="0" fillId="0" borderId="6" xfId="0" applyBorder="1" applyProtection="1"/>
    <xf numFmtId="0" fontId="5" fillId="0" borderId="0" xfId="0" applyFont="1" applyBorder="1" applyAlignment="1" applyProtection="1">
      <alignment horizontal="left" indent="2"/>
    </xf>
    <xf numFmtId="0" fontId="5" fillId="0" borderId="0" xfId="0" applyFont="1" applyBorder="1" applyAlignment="1" applyProtection="1">
      <alignment horizontal="left" indent="1"/>
    </xf>
    <xf numFmtId="8" fontId="5" fillId="0" borderId="22" xfId="2" applyNumberFormat="1" applyFont="1" applyFill="1" applyBorder="1" applyProtection="1">
      <protection hidden="1"/>
    </xf>
    <xf numFmtId="8" fontId="5" fillId="0" borderId="12" xfId="2" applyNumberFormat="1" applyFont="1" applyFill="1" applyBorder="1" applyProtection="1">
      <protection hidden="1"/>
    </xf>
    <xf numFmtId="165" fontId="4" fillId="0" borderId="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5" fillId="0" borderId="16" xfId="0" applyFont="1" applyBorder="1" applyAlignment="1" applyProtection="1">
      <alignment horizontal="left"/>
    </xf>
    <xf numFmtId="0" fontId="15" fillId="0" borderId="17" xfId="0" applyFont="1" applyBorder="1" applyAlignment="1" applyProtection="1">
      <alignment horizontal="left"/>
    </xf>
    <xf numFmtId="0" fontId="13" fillId="0" borderId="0" xfId="0" applyFont="1" applyBorder="1" applyProtection="1"/>
    <xf numFmtId="0" fontId="5" fillId="0" borderId="0" xfId="0" applyFont="1" applyBorder="1" applyAlignment="1" applyProtection="1">
      <alignment horizontal="left" indent="1"/>
    </xf>
    <xf numFmtId="0" fontId="9" fillId="0" borderId="0" xfId="0" applyFont="1" applyBorder="1" applyAlignment="1" applyProtection="1">
      <alignment horizontal="right"/>
    </xf>
    <xf numFmtId="0" fontId="0" fillId="0" borderId="3" xfId="0" applyBorder="1" applyAlignment="1" applyProtection="1">
      <alignment horizontal="center"/>
    </xf>
    <xf numFmtId="0" fontId="20" fillId="0" borderId="0"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0" fillId="0" borderId="5" xfId="0" applyBorder="1" applyProtection="1"/>
    <xf numFmtId="0" fontId="0" fillId="0" borderId="0" xfId="0" applyBorder="1" applyAlignment="1" applyProtection="1">
      <alignment horizontal="center"/>
    </xf>
    <xf numFmtId="0" fontId="0" fillId="0" borderId="6" xfId="0" applyBorder="1" applyProtection="1"/>
    <xf numFmtId="0" fontId="5" fillId="0" borderId="0" xfId="0" applyFont="1" applyBorder="1" applyAlignment="1" applyProtection="1">
      <alignment horizontal="left" indent="2"/>
    </xf>
    <xf numFmtId="0" fontId="19" fillId="0" borderId="0" xfId="0" applyFont="1" applyBorder="1" applyAlignment="1" applyProtection="1">
      <alignment horizontal="left" indent="1"/>
    </xf>
    <xf numFmtId="0" fontId="0" fillId="2" borderId="11" xfId="0" applyFill="1" applyBorder="1" applyAlignment="1" applyProtection="1">
      <alignment horizontal="center"/>
    </xf>
    <xf numFmtId="0" fontId="0" fillId="2" borderId="12" xfId="0" applyFill="1" applyBorder="1" applyAlignment="1" applyProtection="1">
      <alignment horizontal="center"/>
    </xf>
    <xf numFmtId="0" fontId="0" fillId="2" borderId="13" xfId="0" applyFill="1" applyBorder="1" applyAlignment="1" applyProtection="1">
      <alignment horizontal="center"/>
    </xf>
    <xf numFmtId="0" fontId="6" fillId="0" borderId="7" xfId="0" applyFont="1" applyBorder="1" applyProtection="1"/>
    <xf numFmtId="0" fontId="6" fillId="0" borderId="8" xfId="0" applyFont="1" applyBorder="1" applyProtection="1"/>
    <xf numFmtId="0" fontId="6" fillId="0" borderId="9" xfId="0" applyFont="1" applyBorder="1" applyProtection="1"/>
    <xf numFmtId="0" fontId="3" fillId="0" borderId="10" xfId="0" applyFont="1" applyBorder="1" applyProtection="1"/>
    <xf numFmtId="0" fontId="2" fillId="0" borderId="0" xfId="0" applyFont="1" applyBorder="1" applyProtection="1"/>
    <xf numFmtId="0" fontId="2" fillId="0" borderId="0" xfId="0" applyFont="1" applyBorder="1" applyAlignment="1" applyProtection="1">
      <alignment horizontal="center"/>
    </xf>
    <xf numFmtId="0" fontId="7" fillId="0" borderId="0" xfId="0" applyFont="1" applyBorder="1" applyAlignment="1" applyProtection="1">
      <alignment horizontal="center"/>
    </xf>
    <xf numFmtId="0" fontId="6" fillId="0" borderId="0" xfId="0" applyFont="1" applyBorder="1" applyAlignment="1" applyProtection="1">
      <alignment horizontal="left" vertical="center" wrapText="1"/>
    </xf>
    <xf numFmtId="0" fontId="0" fillId="0" borderId="0" xfId="0" applyBorder="1" applyProtection="1"/>
    <xf numFmtId="0" fontId="0" fillId="0" borderId="1" xfId="0" applyBorder="1" applyProtection="1"/>
    <xf numFmtId="0" fontId="21" fillId="2" borderId="11" xfId="0" applyFont="1" applyFill="1" applyBorder="1" applyAlignment="1" applyProtection="1">
      <alignment horizontal="center"/>
      <protection locked="0"/>
    </xf>
    <xf numFmtId="0" fontId="21" fillId="2" borderId="13" xfId="0" applyFont="1" applyFill="1" applyBorder="1" applyAlignment="1" applyProtection="1">
      <alignment horizontal="center"/>
      <protection locked="0"/>
    </xf>
  </cellXfs>
  <cellStyles count="4">
    <cellStyle name="Comma" xfId="3" builtinId="3"/>
    <cellStyle name="Currency" xfId="2" builtinId="4"/>
    <cellStyle name="Normal" xfId="0" builtinId="0"/>
    <cellStyle name="Percent" xfId="1" builtinId="5"/>
  </cellStyles>
  <dxfs count="0"/>
  <tableStyles count="0" defaultTableStyle="TableStyleMedium9" defaultPivotStyle="PivotStyleLight16"/>
  <colors>
    <mruColors>
      <color rgb="FF9A00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9" tint="-0.249977111117893"/>
    <pageSetUpPr fitToPage="1"/>
  </sheetPr>
  <dimension ref="A1:AG621"/>
  <sheetViews>
    <sheetView topLeftCell="A40" zoomScale="110" zoomScaleNormal="110" workbookViewId="0">
      <selection activeCell="H22" sqref="H22"/>
    </sheetView>
  </sheetViews>
  <sheetFormatPr defaultColWidth="9.109375" defaultRowHeight="14.4"/>
  <cols>
    <col min="1" max="1" width="7.5546875" style="33" customWidth="1"/>
    <col min="2" max="2" width="9.6640625" style="33" bestFit="1" customWidth="1"/>
    <col min="3" max="3" width="9" style="33" customWidth="1"/>
    <col min="4" max="7" width="9.109375" style="33"/>
    <col min="8" max="8" width="20.109375" style="33" customWidth="1"/>
    <col min="9" max="9" width="7.6640625" style="33" customWidth="1"/>
    <col min="10" max="10" width="14" style="33" customWidth="1"/>
    <col min="11" max="11" width="16.109375" style="33" customWidth="1"/>
    <col min="12" max="12" width="9.109375" style="33" hidden="1" customWidth="1"/>
    <col min="13" max="13" width="2.109375" style="33" hidden="1" customWidth="1"/>
    <col min="14" max="14" width="13.5546875" style="33" hidden="1" customWidth="1"/>
    <col min="15" max="15" width="11.6640625" style="33" hidden="1" customWidth="1"/>
    <col min="16" max="16" width="12.44140625" style="33" hidden="1" customWidth="1"/>
    <col min="17" max="17" width="15" style="33" hidden="1" customWidth="1"/>
    <col min="18" max="18" width="12.44140625" style="33" hidden="1" customWidth="1"/>
    <col min="19" max="19" width="11.5546875" style="33" hidden="1" customWidth="1"/>
    <col min="20" max="33" width="9.109375" style="33" hidden="1" customWidth="1"/>
    <col min="34" max="51" width="9.109375" style="33" customWidth="1"/>
    <col min="52" max="16384" width="9.109375" style="33"/>
  </cols>
  <sheetData>
    <row r="1" spans="1:9" ht="4.5" customHeight="1" thickBot="1"/>
    <row r="2" spans="1:9" ht="12" customHeight="1">
      <c r="A2" s="34"/>
      <c r="B2" s="95"/>
      <c r="C2" s="95"/>
      <c r="D2" s="95"/>
      <c r="E2" s="95"/>
      <c r="F2" s="95"/>
      <c r="G2" s="95"/>
      <c r="H2" s="95"/>
      <c r="I2" s="35"/>
    </row>
    <row r="3" spans="1:9" ht="30" customHeight="1">
      <c r="A3" s="36"/>
      <c r="B3" s="96" t="s">
        <v>0</v>
      </c>
      <c r="C3" s="96"/>
      <c r="D3" s="96"/>
      <c r="E3" s="96"/>
      <c r="F3" s="96"/>
      <c r="G3" s="96"/>
      <c r="H3" s="96"/>
      <c r="I3" s="37"/>
    </row>
    <row r="4" spans="1:9" ht="22.5" customHeight="1">
      <c r="A4" s="36"/>
      <c r="B4" s="88" t="s">
        <v>1</v>
      </c>
      <c r="C4" s="88"/>
      <c r="D4" s="88"/>
      <c r="E4" s="88"/>
      <c r="F4" s="88"/>
      <c r="G4" s="88"/>
      <c r="H4" s="88"/>
      <c r="I4" s="37"/>
    </row>
    <row r="5" spans="1:9" ht="24.9" customHeight="1">
      <c r="A5" s="36"/>
      <c r="B5" s="97" t="s">
        <v>38</v>
      </c>
      <c r="C5" s="97"/>
      <c r="D5" s="97"/>
      <c r="E5" s="97"/>
      <c r="F5" s="97"/>
      <c r="G5" s="97"/>
      <c r="H5" s="97"/>
      <c r="I5" s="37"/>
    </row>
    <row r="6" spans="1:9" ht="22.5" customHeight="1">
      <c r="A6" s="36"/>
      <c r="B6" s="88" t="s">
        <v>2</v>
      </c>
      <c r="C6" s="88"/>
      <c r="D6" s="88"/>
      <c r="E6" s="88"/>
      <c r="F6" s="88"/>
      <c r="G6" s="88"/>
      <c r="H6" s="88"/>
      <c r="I6" s="37"/>
    </row>
    <row r="7" spans="1:9" ht="22.5" customHeight="1">
      <c r="A7" s="36"/>
      <c r="B7" s="87">
        <v>41529</v>
      </c>
      <c r="C7" s="87"/>
      <c r="D7" s="87"/>
      <c r="E7" s="87"/>
      <c r="F7" s="87"/>
      <c r="G7" s="87"/>
      <c r="H7" s="87"/>
      <c r="I7" s="37"/>
    </row>
    <row r="8" spans="1:9" ht="22.5" customHeight="1">
      <c r="A8" s="36"/>
      <c r="B8" s="88" t="s">
        <v>3</v>
      </c>
      <c r="C8" s="88"/>
      <c r="D8" s="88"/>
      <c r="E8" s="88"/>
      <c r="F8" s="88"/>
      <c r="G8" s="88"/>
      <c r="H8" s="88"/>
      <c r="I8" s="37"/>
    </row>
    <row r="9" spans="1:9" ht="24.9" customHeight="1">
      <c r="A9" s="36"/>
      <c r="B9" s="89" t="s">
        <v>39</v>
      </c>
      <c r="C9" s="89"/>
      <c r="D9" s="89"/>
      <c r="E9" s="89"/>
      <c r="F9" s="89"/>
      <c r="G9" s="89"/>
      <c r="H9" s="89"/>
      <c r="I9" s="37"/>
    </row>
    <row r="10" spans="1:9" ht="11.1" customHeight="1">
      <c r="A10" s="98"/>
      <c r="B10" s="99"/>
      <c r="C10" s="99"/>
      <c r="D10" s="99"/>
      <c r="E10" s="99"/>
      <c r="F10" s="99"/>
      <c r="G10" s="99"/>
      <c r="H10" s="99"/>
      <c r="I10" s="100"/>
    </row>
    <row r="11" spans="1:9" ht="5.25" customHeight="1">
      <c r="A11" s="98"/>
      <c r="B11" s="99"/>
      <c r="C11" s="99"/>
      <c r="D11" s="99"/>
      <c r="E11" s="99"/>
      <c r="F11" s="99"/>
      <c r="G11" s="99"/>
      <c r="H11" s="99"/>
      <c r="I11" s="100"/>
    </row>
    <row r="12" spans="1:9" ht="11.1" customHeight="1">
      <c r="A12" s="98"/>
      <c r="B12" s="99"/>
      <c r="C12" s="99"/>
      <c r="D12" s="99"/>
      <c r="E12" s="99"/>
      <c r="F12" s="99"/>
      <c r="G12" s="99"/>
      <c r="H12" s="99"/>
      <c r="I12" s="100"/>
    </row>
    <row r="13" spans="1:9" ht="3.75" customHeight="1">
      <c r="A13" s="98"/>
      <c r="B13" s="99"/>
      <c r="C13" s="99"/>
      <c r="D13" s="99"/>
      <c r="E13" s="99"/>
      <c r="F13" s="99"/>
      <c r="G13" s="99"/>
      <c r="H13" s="99"/>
      <c r="I13" s="100"/>
    </row>
    <row r="14" spans="1:9" ht="18" customHeight="1">
      <c r="A14" s="36"/>
      <c r="B14" s="92" t="s">
        <v>42</v>
      </c>
      <c r="C14" s="92"/>
      <c r="D14" s="92"/>
      <c r="E14" s="92"/>
      <c r="F14" s="92"/>
      <c r="G14" s="92"/>
      <c r="I14" s="37"/>
    </row>
    <row r="15" spans="1:9" ht="18" customHeight="1">
      <c r="A15" s="36"/>
      <c r="B15" s="102" t="s">
        <v>6</v>
      </c>
      <c r="C15" s="102"/>
      <c r="D15" s="102"/>
      <c r="E15" s="102"/>
      <c r="F15" s="102"/>
      <c r="G15" s="102"/>
      <c r="H15" s="15">
        <v>51</v>
      </c>
      <c r="I15" s="37"/>
    </row>
    <row r="16" spans="1:9" ht="18" customHeight="1">
      <c r="A16" s="36"/>
      <c r="B16" s="102" t="s">
        <v>7</v>
      </c>
      <c r="C16" s="102"/>
      <c r="D16" s="102"/>
      <c r="E16" s="102"/>
      <c r="F16" s="102"/>
      <c r="G16" s="102"/>
      <c r="H16" s="15">
        <v>56</v>
      </c>
      <c r="I16" s="2"/>
    </row>
    <row r="17" spans="1:11" ht="18" customHeight="1">
      <c r="A17" s="36"/>
      <c r="B17" s="5"/>
      <c r="C17" s="5"/>
      <c r="D17" s="5"/>
      <c r="E17" s="5"/>
      <c r="F17" s="5"/>
      <c r="G17" s="5"/>
      <c r="H17" s="21"/>
      <c r="I17" s="2"/>
    </row>
    <row r="18" spans="1:11" ht="18" customHeight="1">
      <c r="A18" s="36"/>
      <c r="B18" s="92" t="s">
        <v>22</v>
      </c>
      <c r="C18" s="92"/>
      <c r="D18" s="92"/>
      <c r="E18" s="92"/>
      <c r="F18" s="92"/>
      <c r="G18" s="92"/>
      <c r="H18" s="21"/>
      <c r="I18" s="37"/>
    </row>
    <row r="19" spans="1:11" ht="18" customHeight="1">
      <c r="A19" s="36"/>
      <c r="B19" s="93" t="s">
        <v>45</v>
      </c>
      <c r="C19" s="93"/>
      <c r="D19" s="93"/>
      <c r="E19" s="93"/>
      <c r="F19" s="93"/>
      <c r="G19" s="93"/>
      <c r="H19" s="27">
        <v>15000000</v>
      </c>
      <c r="I19" s="37"/>
    </row>
    <row r="20" spans="1:11" ht="18" customHeight="1">
      <c r="A20" s="36"/>
      <c r="B20" s="93" t="s">
        <v>44</v>
      </c>
      <c r="C20" s="93"/>
      <c r="D20" s="93"/>
      <c r="E20" s="93"/>
      <c r="F20" s="93"/>
      <c r="G20" s="93"/>
      <c r="H20" s="27">
        <v>0</v>
      </c>
      <c r="I20" s="37"/>
      <c r="J20" s="40"/>
      <c r="K20" s="41"/>
    </row>
    <row r="21" spans="1:11" ht="18" customHeight="1">
      <c r="A21" s="36"/>
      <c r="B21" s="93" t="s">
        <v>11</v>
      </c>
      <c r="C21" s="93"/>
      <c r="D21" s="93"/>
      <c r="E21" s="93"/>
      <c r="F21" s="93"/>
      <c r="G21" s="93"/>
      <c r="H21" s="16">
        <v>0.1</v>
      </c>
      <c r="I21" s="37"/>
    </row>
    <row r="22" spans="1:11" ht="18" customHeight="1">
      <c r="A22" s="36"/>
      <c r="B22" s="93" t="s">
        <v>9</v>
      </c>
      <c r="C22" s="93"/>
      <c r="D22" s="93"/>
      <c r="E22" s="93"/>
      <c r="F22" s="93"/>
      <c r="G22" s="93"/>
      <c r="H22" s="17">
        <v>0.12</v>
      </c>
      <c r="I22" s="37"/>
    </row>
    <row r="23" spans="1:11" ht="18" customHeight="1">
      <c r="A23" s="79"/>
      <c r="B23" s="24" t="s">
        <v>85</v>
      </c>
      <c r="C23" s="24"/>
      <c r="D23" s="24"/>
      <c r="E23" s="24"/>
      <c r="F23" s="24"/>
      <c r="G23" s="24"/>
      <c r="H23" s="27">
        <v>0</v>
      </c>
      <c r="I23" s="80"/>
    </row>
    <row r="24" spans="1:11" ht="18" customHeight="1">
      <c r="A24" s="81"/>
      <c r="B24" s="84" t="s">
        <v>87</v>
      </c>
      <c r="C24" s="84"/>
      <c r="D24" s="84"/>
      <c r="E24" s="84"/>
      <c r="F24" s="84"/>
      <c r="G24" s="84"/>
      <c r="H24" s="27">
        <v>0</v>
      </c>
      <c r="I24" s="82"/>
    </row>
    <row r="25" spans="1:11" ht="18" customHeight="1">
      <c r="A25" s="36"/>
      <c r="B25" s="42"/>
      <c r="C25" s="42"/>
      <c r="D25" s="42"/>
      <c r="E25" s="42"/>
      <c r="F25" s="42"/>
      <c r="G25" s="42"/>
      <c r="H25" s="25"/>
      <c r="I25" s="37"/>
    </row>
    <row r="26" spans="1:11" ht="18" customHeight="1">
      <c r="A26" s="36"/>
      <c r="B26" s="92" t="s">
        <v>16</v>
      </c>
      <c r="C26" s="92"/>
      <c r="D26" s="92"/>
      <c r="E26" s="92"/>
      <c r="F26" s="92"/>
      <c r="G26" s="92"/>
      <c r="H26" s="1"/>
      <c r="I26" s="37"/>
    </row>
    <row r="27" spans="1:11" ht="18" customHeight="1">
      <c r="A27" s="36"/>
      <c r="B27" s="20" t="s">
        <v>26</v>
      </c>
      <c r="C27" s="20"/>
      <c r="D27" s="20"/>
      <c r="E27" s="20"/>
      <c r="F27" s="20"/>
      <c r="G27" s="20"/>
      <c r="H27" s="12">
        <v>50000</v>
      </c>
      <c r="I27" s="37"/>
    </row>
    <row r="28" spans="1:11" ht="18" customHeight="1">
      <c r="A28" s="36"/>
      <c r="B28" s="20" t="s">
        <v>27</v>
      </c>
      <c r="C28" s="20"/>
      <c r="D28" s="20"/>
      <c r="E28" s="20"/>
      <c r="F28" s="20"/>
      <c r="G28" s="20"/>
      <c r="H28" s="13">
        <v>30</v>
      </c>
      <c r="I28" s="37"/>
    </row>
    <row r="29" spans="1:11" ht="18" customHeight="1">
      <c r="A29" s="36"/>
      <c r="B29" s="93" t="s">
        <v>8</v>
      </c>
      <c r="C29" s="93"/>
      <c r="D29" s="93"/>
      <c r="E29" s="93"/>
      <c r="F29" s="93"/>
      <c r="G29" s="93"/>
      <c r="H29" s="11">
        <v>0.06</v>
      </c>
      <c r="I29" s="37"/>
    </row>
    <row r="30" spans="1:11" ht="18" customHeight="1">
      <c r="A30" s="36"/>
      <c r="B30" s="9" t="s">
        <v>53</v>
      </c>
      <c r="C30" s="43"/>
      <c r="D30" s="43"/>
      <c r="E30" s="43"/>
      <c r="F30" s="43"/>
      <c r="G30" s="43"/>
      <c r="H30" s="14">
        <v>0.1</v>
      </c>
      <c r="I30" s="37"/>
    </row>
    <row r="31" spans="1:11" ht="18" customHeight="1">
      <c r="A31" s="36"/>
      <c r="B31" s="20" t="s">
        <v>28</v>
      </c>
      <c r="C31" s="20"/>
      <c r="D31" s="20"/>
      <c r="E31" s="20"/>
      <c r="F31" s="20"/>
      <c r="G31" s="20"/>
      <c r="H31" s="14">
        <v>0.1</v>
      </c>
      <c r="I31" s="37"/>
    </row>
    <row r="32" spans="1:11" ht="18" customHeight="1">
      <c r="A32" s="36"/>
      <c r="B32" s="6"/>
      <c r="C32" s="6"/>
      <c r="D32" s="6"/>
      <c r="E32" s="6"/>
      <c r="F32" s="6"/>
      <c r="G32" s="6"/>
      <c r="H32" s="44"/>
      <c r="I32" s="37"/>
    </row>
    <row r="33" spans="1:11" ht="18" customHeight="1">
      <c r="A33" s="36"/>
      <c r="B33" s="92" t="s">
        <v>37</v>
      </c>
      <c r="C33" s="92"/>
      <c r="D33" s="92"/>
      <c r="E33" s="92"/>
      <c r="F33" s="92"/>
      <c r="G33" s="92"/>
      <c r="H33" s="44"/>
      <c r="I33" s="37"/>
    </row>
    <row r="34" spans="1:11" ht="18" customHeight="1">
      <c r="A34" s="36"/>
      <c r="B34" s="84" t="s">
        <v>88</v>
      </c>
      <c r="C34" s="6"/>
      <c r="D34" s="6"/>
      <c r="E34" s="6"/>
      <c r="F34" s="6"/>
      <c r="G34" s="6"/>
      <c r="H34" s="8">
        <f>+Q63</f>
        <v>66911.278880000027</v>
      </c>
      <c r="I34" s="37"/>
    </row>
    <row r="35" spans="1:11" ht="18" customHeight="1" thickBot="1">
      <c r="A35" s="81"/>
      <c r="B35" s="83" t="s">
        <v>89</v>
      </c>
      <c r="C35" s="6"/>
      <c r="D35" s="6"/>
      <c r="E35" s="6"/>
      <c r="F35" s="6"/>
      <c r="G35" s="6"/>
      <c r="H35" s="85">
        <f>+H24/12</f>
        <v>0</v>
      </c>
      <c r="I35" s="82"/>
    </row>
    <row r="36" spans="1:11" ht="18" customHeight="1" thickBot="1">
      <c r="A36" s="81"/>
      <c r="B36" s="84" t="s">
        <v>86</v>
      </c>
      <c r="C36" s="6"/>
      <c r="D36" s="6"/>
      <c r="E36" s="6"/>
      <c r="F36" s="6"/>
      <c r="G36" s="6"/>
      <c r="H36" s="86">
        <f>+H34-H35</f>
        <v>66911.278880000027</v>
      </c>
      <c r="I36" s="82"/>
    </row>
    <row r="37" spans="1:11" ht="18" customHeight="1">
      <c r="A37" s="36"/>
      <c r="B37" s="93" t="s">
        <v>34</v>
      </c>
      <c r="C37" s="93"/>
      <c r="D37" s="93"/>
      <c r="E37" s="93"/>
      <c r="F37" s="93"/>
      <c r="G37" s="93"/>
      <c r="H37" s="8">
        <f>+S79</f>
        <v>22884636.615491752</v>
      </c>
      <c r="I37" s="37"/>
      <c r="J37" s="45"/>
      <c r="K37" s="46"/>
    </row>
    <row r="38" spans="1:11" ht="18" customHeight="1">
      <c r="A38" s="36"/>
      <c r="B38" s="101" t="s">
        <v>43</v>
      </c>
      <c r="C38" s="101"/>
      <c r="D38" s="101"/>
      <c r="E38" s="101"/>
      <c r="F38" s="101"/>
      <c r="G38" s="101"/>
      <c r="H38" s="8">
        <f>+Q69</f>
        <v>26435125.248000007</v>
      </c>
      <c r="I38" s="37"/>
      <c r="K38" s="46"/>
    </row>
    <row r="39" spans="1:11" ht="18" customHeight="1" thickBot="1">
      <c r="A39" s="38"/>
      <c r="B39" s="23" t="s">
        <v>85</v>
      </c>
      <c r="C39" s="23"/>
      <c r="D39" s="23"/>
      <c r="E39" s="23"/>
      <c r="F39" s="23"/>
      <c r="G39" s="23"/>
      <c r="H39" s="85">
        <f>+H23</f>
        <v>0</v>
      </c>
      <c r="I39" s="39"/>
      <c r="K39" s="46"/>
    </row>
    <row r="40" spans="1:11" ht="18" customHeight="1" thickBot="1">
      <c r="A40" s="36"/>
      <c r="B40" s="93" t="s">
        <v>52</v>
      </c>
      <c r="C40" s="93"/>
      <c r="D40" s="93"/>
      <c r="E40" s="93"/>
      <c r="F40" s="93"/>
      <c r="G40" s="93"/>
      <c r="H40" s="86">
        <f>+Q70</f>
        <v>0</v>
      </c>
      <c r="I40" s="37"/>
      <c r="J40" s="45"/>
    </row>
    <row r="41" spans="1:11" ht="18" customHeight="1" thickBot="1">
      <c r="A41" s="36"/>
      <c r="B41" s="94"/>
      <c r="C41" s="94"/>
      <c r="D41" s="94"/>
      <c r="E41" s="94"/>
      <c r="F41" s="94"/>
      <c r="G41" s="94"/>
      <c r="H41" s="3"/>
      <c r="I41" s="37"/>
    </row>
    <row r="42" spans="1:11" ht="14.1" customHeight="1">
      <c r="A42" s="36"/>
      <c r="B42" s="90" t="s">
        <v>35</v>
      </c>
      <c r="C42" s="91"/>
      <c r="D42" s="91"/>
      <c r="E42" s="91"/>
      <c r="F42" s="91"/>
      <c r="G42" s="91"/>
      <c r="H42" s="18">
        <f>+V79</f>
        <v>0</v>
      </c>
      <c r="I42" s="37"/>
    </row>
    <row r="43" spans="1:11" ht="14.1" customHeight="1">
      <c r="A43" s="36"/>
      <c r="B43" s="19" t="s">
        <v>46</v>
      </c>
      <c r="C43" s="7" t="s">
        <v>47</v>
      </c>
      <c r="D43" s="10"/>
      <c r="E43" s="4"/>
      <c r="F43" s="4"/>
      <c r="G43" s="4"/>
      <c r="H43" s="28">
        <f>+H22</f>
        <v>0.12</v>
      </c>
      <c r="I43" s="37"/>
    </row>
    <row r="44" spans="1:11" ht="14.1" customHeight="1" thickBot="1">
      <c r="A44" s="36"/>
      <c r="B44" s="47"/>
      <c r="C44" s="48" t="s">
        <v>48</v>
      </c>
      <c r="D44" s="48"/>
      <c r="E44" s="48"/>
      <c r="F44" s="48"/>
      <c r="G44" s="48"/>
      <c r="H44" s="29">
        <f>+H21</f>
        <v>0.1</v>
      </c>
      <c r="I44" s="37"/>
      <c r="J44" s="49"/>
    </row>
    <row r="45" spans="1:11" ht="14.1" customHeight="1" thickBot="1">
      <c r="A45" s="36"/>
      <c r="B45" s="30"/>
      <c r="C45" s="30"/>
      <c r="D45" s="30"/>
      <c r="E45" s="30"/>
      <c r="F45" s="30"/>
      <c r="G45" s="30"/>
      <c r="H45" s="30"/>
      <c r="I45" s="37"/>
      <c r="J45" s="50"/>
    </row>
    <row r="46" spans="1:11" ht="14.1" customHeight="1">
      <c r="A46" s="36"/>
      <c r="B46" s="90" t="s">
        <v>35</v>
      </c>
      <c r="C46" s="91"/>
      <c r="D46" s="91"/>
      <c r="E46" s="91"/>
      <c r="F46" s="91"/>
      <c r="G46" s="91"/>
      <c r="H46" s="18">
        <f>+Y79</f>
        <v>0</v>
      </c>
      <c r="I46" s="37"/>
      <c r="J46" s="50"/>
    </row>
    <row r="47" spans="1:11" ht="14.1" customHeight="1">
      <c r="A47" s="36"/>
      <c r="B47" s="19" t="s">
        <v>46</v>
      </c>
      <c r="C47" s="7" t="s">
        <v>47</v>
      </c>
      <c r="D47" s="10"/>
      <c r="E47" s="4"/>
      <c r="F47" s="4"/>
      <c r="G47" s="4"/>
      <c r="H47" s="31">
        <f>+H22</f>
        <v>0.12</v>
      </c>
      <c r="I47" s="37"/>
      <c r="J47" s="50"/>
    </row>
    <row r="48" spans="1:11" ht="14.1" customHeight="1" thickBot="1">
      <c r="A48" s="36"/>
      <c r="B48" s="47"/>
      <c r="C48" s="48" t="s">
        <v>48</v>
      </c>
      <c r="D48" s="48"/>
      <c r="E48" s="48"/>
      <c r="F48" s="48"/>
      <c r="G48" s="48"/>
      <c r="H48" s="32">
        <v>0</v>
      </c>
      <c r="I48" s="37"/>
      <c r="J48" s="50"/>
    </row>
    <row r="49" spans="1:17" ht="14.1" customHeight="1">
      <c r="A49" s="36"/>
      <c r="B49" s="30"/>
      <c r="C49" s="30"/>
      <c r="D49" s="30"/>
      <c r="E49" s="30"/>
      <c r="F49" s="30"/>
      <c r="G49" s="30"/>
      <c r="H49" s="30"/>
      <c r="I49" s="37"/>
      <c r="J49" s="50"/>
    </row>
    <row r="50" spans="1:17" ht="14.1" customHeight="1">
      <c r="A50" s="36"/>
      <c r="B50" s="30"/>
      <c r="C50" s="30"/>
      <c r="D50" s="30"/>
      <c r="E50" s="30"/>
      <c r="F50" s="30"/>
      <c r="G50" s="30"/>
      <c r="H50" s="30"/>
      <c r="I50" s="37"/>
      <c r="J50" s="50"/>
    </row>
    <row r="51" spans="1:17">
      <c r="A51" s="36"/>
      <c r="B51" s="114"/>
      <c r="C51" s="114"/>
      <c r="D51" s="114"/>
      <c r="E51" s="114"/>
      <c r="F51" s="114"/>
      <c r="G51" s="114"/>
      <c r="H51" s="114"/>
      <c r="I51" s="37"/>
    </row>
    <row r="52" spans="1:17">
      <c r="A52" s="36"/>
      <c r="B52" s="110"/>
      <c r="C52" s="110"/>
      <c r="D52" s="110"/>
      <c r="E52" s="110"/>
      <c r="F52" s="110"/>
      <c r="G52" s="110"/>
      <c r="H52" s="110"/>
      <c r="I52" s="37"/>
    </row>
    <row r="53" spans="1:17">
      <c r="A53" s="36"/>
      <c r="B53" s="115"/>
      <c r="C53" s="115"/>
      <c r="D53" s="115"/>
      <c r="E53" s="110"/>
      <c r="F53" s="110"/>
      <c r="G53" s="115"/>
      <c r="H53" s="115"/>
      <c r="I53" s="37"/>
    </row>
    <row r="54" spans="1:17">
      <c r="A54" s="36"/>
      <c r="B54" s="109" t="s">
        <v>4</v>
      </c>
      <c r="C54" s="109"/>
      <c r="D54" s="109"/>
      <c r="E54" s="110"/>
      <c r="F54" s="110"/>
      <c r="G54" s="51" t="s">
        <v>40</v>
      </c>
      <c r="H54" s="5"/>
      <c r="I54" s="37"/>
    </row>
    <row r="55" spans="1:17">
      <c r="A55" s="36"/>
      <c r="B55" s="110"/>
      <c r="C55" s="110"/>
      <c r="D55" s="110"/>
      <c r="E55" s="110"/>
      <c r="F55" s="110"/>
      <c r="G55" s="110"/>
      <c r="H55" s="110"/>
      <c r="I55" s="37"/>
      <c r="O55" s="52"/>
    </row>
    <row r="56" spans="1:17" ht="21.75" customHeight="1">
      <c r="A56" s="36"/>
      <c r="B56" s="111"/>
      <c r="C56" s="111"/>
      <c r="D56" s="111"/>
      <c r="E56" s="111"/>
      <c r="F56" s="111"/>
      <c r="G56" s="111"/>
      <c r="H56" s="111"/>
      <c r="I56" s="37"/>
      <c r="O56" s="52"/>
    </row>
    <row r="57" spans="1:17" ht="15.75" customHeight="1">
      <c r="A57" s="36"/>
      <c r="B57" s="112" t="s">
        <v>5</v>
      </c>
      <c r="C57" s="112"/>
      <c r="D57" s="112"/>
      <c r="E57" s="112"/>
      <c r="F57" s="112"/>
      <c r="G57" s="112"/>
      <c r="H57" s="112"/>
      <c r="I57" s="37"/>
      <c r="O57" s="52"/>
    </row>
    <row r="58" spans="1:17" ht="72.75" customHeight="1">
      <c r="A58" s="36"/>
      <c r="B58" s="113" t="s">
        <v>10</v>
      </c>
      <c r="C58" s="113"/>
      <c r="D58" s="113"/>
      <c r="E58" s="113"/>
      <c r="F58" s="113"/>
      <c r="G58" s="113"/>
      <c r="H58" s="113"/>
      <c r="I58" s="37"/>
    </row>
    <row r="59" spans="1:17" ht="12.75" customHeight="1">
      <c r="A59" s="36"/>
      <c r="B59" s="22"/>
      <c r="C59" s="22"/>
      <c r="D59" s="22"/>
      <c r="E59" s="22"/>
      <c r="F59" s="22"/>
      <c r="G59" s="22"/>
      <c r="H59" s="22"/>
      <c r="I59" s="37" t="s">
        <v>41</v>
      </c>
    </row>
    <row r="60" spans="1:17" ht="15" thickBot="1">
      <c r="A60" s="106"/>
      <c r="B60" s="107"/>
      <c r="C60" s="107"/>
      <c r="D60" s="107"/>
      <c r="E60" s="107"/>
      <c r="F60" s="107"/>
      <c r="G60" s="107"/>
      <c r="H60" s="107"/>
      <c r="I60" s="108"/>
    </row>
    <row r="61" spans="1:17">
      <c r="A61" s="53"/>
      <c r="B61" s="53"/>
      <c r="C61" s="53"/>
      <c r="D61" s="53"/>
      <c r="E61" s="53"/>
      <c r="F61" s="53"/>
      <c r="G61" s="53"/>
      <c r="H61" s="53"/>
      <c r="I61" s="53"/>
      <c r="Q61" s="49"/>
    </row>
    <row r="62" spans="1:17">
      <c r="A62" s="53"/>
      <c r="B62" s="53"/>
      <c r="C62" s="53"/>
      <c r="D62" s="53"/>
      <c r="E62" s="53"/>
      <c r="F62" s="53"/>
      <c r="G62" s="53"/>
      <c r="H62" s="53"/>
      <c r="I62" s="53"/>
      <c r="N62" s="33" t="s">
        <v>17</v>
      </c>
      <c r="Q62" s="54">
        <f>+H28</f>
        <v>30</v>
      </c>
    </row>
    <row r="63" spans="1:17">
      <c r="A63" s="53"/>
      <c r="B63" s="53"/>
      <c r="C63" s="53"/>
      <c r="D63" s="53"/>
      <c r="E63" s="53"/>
      <c r="F63" s="53"/>
      <c r="G63" s="53"/>
      <c r="H63" s="53"/>
      <c r="I63" s="53"/>
      <c r="N63" s="33" t="s">
        <v>51</v>
      </c>
      <c r="Q63" s="55">
        <f>+H27*(1+H29)^Q66</f>
        <v>66911.278880000027</v>
      </c>
    </row>
    <row r="64" spans="1:17">
      <c r="A64" s="53"/>
      <c r="B64" s="53"/>
      <c r="C64" s="53"/>
      <c r="D64" s="53"/>
      <c r="E64" s="53"/>
      <c r="F64" s="53"/>
      <c r="G64" s="53"/>
      <c r="H64" s="53"/>
      <c r="I64" s="53"/>
      <c r="Q64" s="49"/>
    </row>
    <row r="65" spans="1:27">
      <c r="A65" s="53"/>
      <c r="B65" s="53"/>
      <c r="C65" s="53"/>
      <c r="D65" s="53"/>
      <c r="E65" s="53"/>
      <c r="F65" s="53"/>
      <c r="G65" s="53"/>
      <c r="H65" s="53"/>
      <c r="I65" s="53"/>
    </row>
    <row r="66" spans="1:27">
      <c r="A66" s="53"/>
      <c r="B66" s="53"/>
      <c r="C66" s="53"/>
      <c r="D66" s="53"/>
      <c r="E66" s="53"/>
      <c r="F66" s="53"/>
      <c r="G66" s="53"/>
      <c r="H66" s="53"/>
      <c r="I66" s="53"/>
      <c r="N66" s="33" t="s">
        <v>15</v>
      </c>
      <c r="Q66" s="49">
        <f>H16-H15</f>
        <v>5</v>
      </c>
    </row>
    <row r="67" spans="1:27">
      <c r="N67" s="33" t="s">
        <v>12</v>
      </c>
      <c r="Q67" s="56">
        <f>+H19*(1+H22)^Q66</f>
        <v>26435125.248000007</v>
      </c>
    </row>
    <row r="68" spans="1:27">
      <c r="N68" s="33" t="s">
        <v>23</v>
      </c>
      <c r="Q68" s="57">
        <f>+P79</f>
        <v>0</v>
      </c>
    </row>
    <row r="69" spans="1:27">
      <c r="N69" s="33" t="s">
        <v>24</v>
      </c>
      <c r="Q69" s="58">
        <f>+Q67+Q68</f>
        <v>26435125.248000007</v>
      </c>
    </row>
    <row r="70" spans="1:27">
      <c r="N70" s="33" t="s">
        <v>25</v>
      </c>
      <c r="Q70" s="59">
        <f>MAX(0,+S79-Q69-H39)</f>
        <v>0</v>
      </c>
    </row>
    <row r="71" spans="1:27">
      <c r="Q71" s="56"/>
    </row>
    <row r="72" spans="1:27">
      <c r="Q72" s="60"/>
      <c r="V72" s="61" t="s">
        <v>50</v>
      </c>
      <c r="Y72" s="33" t="s">
        <v>49</v>
      </c>
    </row>
    <row r="73" spans="1:27">
      <c r="Q73" s="60"/>
    </row>
    <row r="74" spans="1:27">
      <c r="V74" s="62">
        <f>+H22-0.0001%</f>
        <v>0.11999899999999999</v>
      </c>
      <c r="W74" s="63" t="s">
        <v>29</v>
      </c>
      <c r="Y74" s="62">
        <f>+H22-0.0001%</f>
        <v>0.11999899999999999</v>
      </c>
      <c r="Z74" s="63" t="s">
        <v>29</v>
      </c>
    </row>
    <row r="75" spans="1:27">
      <c r="V75" s="33">
        <f>+(1+V74)^(1/12)</f>
        <v>1.009488717823779</v>
      </c>
      <c r="W75" s="63" t="s">
        <v>30</v>
      </c>
      <c r="Y75" s="33">
        <f>+(1+Y74)^(1/12)</f>
        <v>1.009488717823779</v>
      </c>
      <c r="Z75" s="63" t="s">
        <v>30</v>
      </c>
    </row>
    <row r="76" spans="1:27">
      <c r="P76" s="33">
        <f>+(1+H22)^(1/12)</f>
        <v>1.009488792934583</v>
      </c>
      <c r="S76" s="33">
        <f>1/((1+H30)^(1/12))</f>
        <v>0.99208894344699095</v>
      </c>
      <c r="V76" s="33">
        <f>1/V75</f>
        <v>0.99060047164842568</v>
      </c>
      <c r="W76" s="63" t="s">
        <v>31</v>
      </c>
      <c r="Y76" s="33">
        <f>1/Y75</f>
        <v>0.99060047164842568</v>
      </c>
      <c r="Z76" s="63" t="s">
        <v>31</v>
      </c>
    </row>
    <row r="77" spans="1:27">
      <c r="V77" s="33">
        <f>+V76*(1-V76^12)/(1-V76)/V76</f>
        <v>11.398663415949327</v>
      </c>
      <c r="W77" s="63" t="s">
        <v>32</v>
      </c>
      <c r="Y77" s="33">
        <f>+Y76*(1-Y76^(12*Q66))/(1-Y76)/Y76</f>
        <v>46.020459212356258</v>
      </c>
      <c r="Z77" s="63" t="s">
        <v>32</v>
      </c>
    </row>
    <row r="78" spans="1:27">
      <c r="V78" s="33">
        <f>+(1-((1+H21)*X78)^(Q66))/(1-(1+H21)*X78)</f>
        <v>4.8245974375505885</v>
      </c>
      <c r="W78" s="63" t="s">
        <v>33</v>
      </c>
      <c r="X78" s="33">
        <f>1/(1+V74)</f>
        <v>0.89285794005173225</v>
      </c>
      <c r="Z78" s="63" t="s">
        <v>33</v>
      </c>
      <c r="AA78" s="33">
        <f>1/(1+Y74)</f>
        <v>0.89285794005173225</v>
      </c>
    </row>
    <row r="79" spans="1:27" ht="15" thickBot="1">
      <c r="P79" s="64">
        <f>VLOOKUP($Q$66*12,$N$82:$Q$535,3)</f>
        <v>0</v>
      </c>
      <c r="Q79" s="64"/>
      <c r="S79" s="64">
        <f>SUM(S82:S535)</f>
        <v>22884636.615491752</v>
      </c>
      <c r="V79" s="33">
        <f>+Q70*X78^Q66/(V77*V78)</f>
        <v>0</v>
      </c>
      <c r="W79" s="63" t="s">
        <v>14</v>
      </c>
      <c r="Y79" s="33">
        <f>+Q70*AA78^Q66/(Y77)</f>
        <v>0</v>
      </c>
      <c r="Z79" s="63" t="s">
        <v>14</v>
      </c>
    </row>
    <row r="80" spans="1:27" ht="15" thickBot="1">
      <c r="O80" s="103" t="s">
        <v>18</v>
      </c>
      <c r="P80" s="104"/>
      <c r="Q80" s="105"/>
      <c r="R80" s="33" t="s">
        <v>19</v>
      </c>
    </row>
    <row r="81" spans="14:19">
      <c r="N81" s="33" t="s">
        <v>13</v>
      </c>
      <c r="O81" s="33" t="s">
        <v>14</v>
      </c>
      <c r="P81" s="33" t="s">
        <v>36</v>
      </c>
      <c r="R81" s="33" t="s">
        <v>20</v>
      </c>
      <c r="S81" s="33" t="s">
        <v>21</v>
      </c>
    </row>
    <row r="82" spans="14:19">
      <c r="N82" s="33">
        <v>1</v>
      </c>
      <c r="O82" s="65">
        <f>+H20</f>
        <v>0</v>
      </c>
      <c r="P82" s="66">
        <f>+O82*$P$76</f>
        <v>0</v>
      </c>
      <c r="Q82" s="66"/>
      <c r="R82" s="64">
        <f>+H36</f>
        <v>66911.278880000027</v>
      </c>
      <c r="S82" s="66">
        <f>+R82*$S$76^N82</f>
        <v>66381.939968746185</v>
      </c>
    </row>
    <row r="83" spans="14:19">
      <c r="N83" s="33">
        <f>+N82+1</f>
        <v>2</v>
      </c>
      <c r="O83" s="65">
        <f>+O82</f>
        <v>0</v>
      </c>
      <c r="P83" s="66">
        <f t="shared" ref="P83:P146" si="0">IF(N83&gt;($Q$66*12),0,+(P82+O83)*$P$76)</f>
        <v>0</v>
      </c>
      <c r="Q83" s="66"/>
      <c r="R83" s="64">
        <f>+R82</f>
        <v>66911.278880000027</v>
      </c>
      <c r="S83" s="66">
        <f t="shared" ref="S83:S146" si="1">+R83*$S$76^N83</f>
        <v>65856.788687554988</v>
      </c>
    </row>
    <row r="84" spans="14:19">
      <c r="N84" s="33">
        <f t="shared" ref="N84:N147" si="2">+N83+1</f>
        <v>3</v>
      </c>
      <c r="O84" s="65">
        <f t="shared" ref="O84:O93" si="3">+O83</f>
        <v>0</v>
      </c>
      <c r="P84" s="66">
        <f t="shared" si="0"/>
        <v>0</v>
      </c>
      <c r="Q84" s="66"/>
      <c r="R84" s="64">
        <f t="shared" ref="R84:R93" si="4">+R83</f>
        <v>66911.278880000027</v>
      </c>
      <c r="S84" s="66">
        <f t="shared" si="1"/>
        <v>65335.791907848172</v>
      </c>
    </row>
    <row r="85" spans="14:19">
      <c r="N85" s="33">
        <f t="shared" si="2"/>
        <v>4</v>
      </c>
      <c r="O85" s="65">
        <f t="shared" si="3"/>
        <v>0</v>
      </c>
      <c r="P85" s="66">
        <f t="shared" si="0"/>
        <v>0</v>
      </c>
      <c r="Q85" s="66"/>
      <c r="R85" s="64">
        <f t="shared" si="4"/>
        <v>66911.278880000027</v>
      </c>
      <c r="S85" s="66">
        <f t="shared" si="1"/>
        <v>64818.91676312955</v>
      </c>
    </row>
    <row r="86" spans="14:19">
      <c r="N86" s="33">
        <f t="shared" si="2"/>
        <v>5</v>
      </c>
      <c r="O86" s="65">
        <f t="shared" si="3"/>
        <v>0</v>
      </c>
      <c r="P86" s="66">
        <f t="shared" si="0"/>
        <v>0</v>
      </c>
      <c r="Q86" s="66"/>
      <c r="R86" s="64">
        <f t="shared" si="4"/>
        <v>66911.278880000027</v>
      </c>
      <c r="S86" s="66">
        <f t="shared" si="1"/>
        <v>64306.130646911646</v>
      </c>
    </row>
    <row r="87" spans="14:19">
      <c r="N87" s="33">
        <f t="shared" si="2"/>
        <v>6</v>
      </c>
      <c r="O87" s="65">
        <f t="shared" si="3"/>
        <v>0</v>
      </c>
      <c r="P87" s="66">
        <f t="shared" si="0"/>
        <v>0</v>
      </c>
      <c r="Q87" s="66"/>
      <c r="R87" s="64">
        <f t="shared" si="4"/>
        <v>66911.278880000027</v>
      </c>
      <c r="S87" s="66">
        <f t="shared" si="1"/>
        <v>63797.40121065874</v>
      </c>
    </row>
    <row r="88" spans="14:19">
      <c r="N88" s="33">
        <f t="shared" si="2"/>
        <v>7</v>
      </c>
      <c r="O88" s="65">
        <f t="shared" si="3"/>
        <v>0</v>
      </c>
      <c r="P88" s="66">
        <f t="shared" si="0"/>
        <v>0</v>
      </c>
      <c r="Q88" s="66"/>
      <c r="R88" s="64">
        <f t="shared" si="4"/>
        <v>66911.278880000027</v>
      </c>
      <c r="S88" s="66">
        <f t="shared" si="1"/>
        <v>63292.69636174621</v>
      </c>
    </row>
    <row r="89" spans="14:19">
      <c r="N89" s="33">
        <f t="shared" si="2"/>
        <v>8</v>
      </c>
      <c r="O89" s="65">
        <f t="shared" si="3"/>
        <v>0</v>
      </c>
      <c r="P89" s="66">
        <f t="shared" si="0"/>
        <v>0</v>
      </c>
      <c r="Q89" s="66"/>
      <c r="R89" s="64">
        <f t="shared" si="4"/>
        <v>66911.278880000027</v>
      </c>
      <c r="S89" s="66">
        <f t="shared" si="1"/>
        <v>62791.98426143601</v>
      </c>
    </row>
    <row r="90" spans="14:19">
      <c r="N90" s="33">
        <f t="shared" si="2"/>
        <v>9</v>
      </c>
      <c r="O90" s="65">
        <f t="shared" si="3"/>
        <v>0</v>
      </c>
      <c r="P90" s="66">
        <f t="shared" si="0"/>
        <v>0</v>
      </c>
      <c r="Q90" s="66"/>
      <c r="R90" s="64">
        <f t="shared" si="4"/>
        <v>66911.278880000027</v>
      </c>
      <c r="S90" s="66">
        <f t="shared" si="1"/>
        <v>62295.233322868131</v>
      </c>
    </row>
    <row r="91" spans="14:19">
      <c r="N91" s="33">
        <f t="shared" si="2"/>
        <v>10</v>
      </c>
      <c r="O91" s="65">
        <f t="shared" si="3"/>
        <v>0</v>
      </c>
      <c r="P91" s="66">
        <f t="shared" si="0"/>
        <v>0</v>
      </c>
      <c r="Q91" s="66"/>
      <c r="R91" s="64">
        <f t="shared" si="4"/>
        <v>66911.278880000027</v>
      </c>
      <c r="S91" s="66">
        <f t="shared" si="1"/>
        <v>61802.412209068025</v>
      </c>
    </row>
    <row r="92" spans="14:19">
      <c r="N92" s="33">
        <f t="shared" si="2"/>
        <v>11</v>
      </c>
      <c r="O92" s="65">
        <f t="shared" si="3"/>
        <v>0</v>
      </c>
      <c r="P92" s="66">
        <f t="shared" si="0"/>
        <v>0</v>
      </c>
      <c r="Q92" s="66"/>
      <c r="R92" s="64">
        <f t="shared" si="4"/>
        <v>66911.278880000027</v>
      </c>
      <c r="S92" s="66">
        <f t="shared" si="1"/>
        <v>61313.489830969716</v>
      </c>
    </row>
    <row r="93" spans="14:19">
      <c r="N93" s="33">
        <f t="shared" si="2"/>
        <v>12</v>
      </c>
      <c r="O93" s="65">
        <f t="shared" si="3"/>
        <v>0</v>
      </c>
      <c r="P93" s="66">
        <f t="shared" si="0"/>
        <v>0</v>
      </c>
      <c r="Q93" s="66"/>
      <c r="R93" s="64">
        <f t="shared" si="4"/>
        <v>66911.278880000027</v>
      </c>
      <c r="S93" s="66">
        <f t="shared" si="1"/>
        <v>60828.435345454571</v>
      </c>
    </row>
    <row r="94" spans="14:19">
      <c r="N94" s="33">
        <f t="shared" si="2"/>
        <v>13</v>
      </c>
      <c r="O94" s="65">
        <f>+O82*(1+$H$21)</f>
        <v>0</v>
      </c>
      <c r="P94" s="66">
        <f t="shared" si="0"/>
        <v>0</v>
      </c>
      <c r="Q94" s="66"/>
      <c r="R94" s="64">
        <f t="shared" ref="R94:R157" si="5">IF(N94&gt;$H$28*12,0,+R82*(1+$H$31))</f>
        <v>73602.40676800003</v>
      </c>
      <c r="S94" s="66">
        <f t="shared" si="1"/>
        <v>66381.939968746185</v>
      </c>
    </row>
    <row r="95" spans="14:19">
      <c r="N95" s="33">
        <f t="shared" si="2"/>
        <v>14</v>
      </c>
      <c r="O95" s="65">
        <f t="shared" ref="O95:O158" si="6">+O83*(1+$H$21)</f>
        <v>0</v>
      </c>
      <c r="P95" s="66">
        <f t="shared" si="0"/>
        <v>0</v>
      </c>
      <c r="Q95" s="66"/>
      <c r="R95" s="64">
        <f t="shared" si="5"/>
        <v>73602.40676800003</v>
      </c>
      <c r="S95" s="66">
        <f t="shared" si="1"/>
        <v>65856.788687554974</v>
      </c>
    </row>
    <row r="96" spans="14:19">
      <c r="N96" s="33">
        <f t="shared" si="2"/>
        <v>15</v>
      </c>
      <c r="O96" s="65">
        <f t="shared" si="6"/>
        <v>0</v>
      </c>
      <c r="P96" s="66">
        <f t="shared" si="0"/>
        <v>0</v>
      </c>
      <c r="Q96" s="66"/>
      <c r="R96" s="64">
        <f t="shared" si="5"/>
        <v>73602.40676800003</v>
      </c>
      <c r="S96" s="66">
        <f t="shared" si="1"/>
        <v>65335.791907848165</v>
      </c>
    </row>
    <row r="97" spans="14:19">
      <c r="N97" s="33">
        <f t="shared" si="2"/>
        <v>16</v>
      </c>
      <c r="O97" s="65">
        <f t="shared" si="6"/>
        <v>0</v>
      </c>
      <c r="P97" s="66">
        <f t="shared" si="0"/>
        <v>0</v>
      </c>
      <c r="Q97" s="66"/>
      <c r="R97" s="64">
        <f t="shared" si="5"/>
        <v>73602.40676800003</v>
      </c>
      <c r="S97" s="66">
        <f t="shared" si="1"/>
        <v>64818.91676312955</v>
      </c>
    </row>
    <row r="98" spans="14:19">
      <c r="N98" s="33">
        <f t="shared" si="2"/>
        <v>17</v>
      </c>
      <c r="O98" s="65">
        <f t="shared" si="6"/>
        <v>0</v>
      </c>
      <c r="P98" s="66">
        <f t="shared" si="0"/>
        <v>0</v>
      </c>
      <c r="Q98" s="66"/>
      <c r="R98" s="64">
        <f t="shared" si="5"/>
        <v>73602.40676800003</v>
      </c>
      <c r="S98" s="66">
        <f t="shared" si="1"/>
        <v>64306.130646911646</v>
      </c>
    </row>
    <row r="99" spans="14:19">
      <c r="N99" s="33">
        <f t="shared" si="2"/>
        <v>18</v>
      </c>
      <c r="O99" s="65">
        <f t="shared" si="6"/>
        <v>0</v>
      </c>
      <c r="P99" s="66">
        <f t="shared" si="0"/>
        <v>0</v>
      </c>
      <c r="Q99" s="66"/>
      <c r="R99" s="64">
        <f t="shared" si="5"/>
        <v>73602.40676800003</v>
      </c>
      <c r="S99" s="66">
        <f t="shared" si="1"/>
        <v>63797.40121065874</v>
      </c>
    </row>
    <row r="100" spans="14:19">
      <c r="N100" s="33">
        <f t="shared" si="2"/>
        <v>19</v>
      </c>
      <c r="O100" s="65">
        <f t="shared" si="6"/>
        <v>0</v>
      </c>
      <c r="P100" s="66">
        <f t="shared" si="0"/>
        <v>0</v>
      </c>
      <c r="Q100" s="66"/>
      <c r="R100" s="64">
        <f t="shared" si="5"/>
        <v>73602.40676800003</v>
      </c>
      <c r="S100" s="66">
        <f t="shared" si="1"/>
        <v>63292.69636174621</v>
      </c>
    </row>
    <row r="101" spans="14:19">
      <c r="N101" s="33">
        <f t="shared" si="2"/>
        <v>20</v>
      </c>
      <c r="O101" s="65">
        <f t="shared" si="6"/>
        <v>0</v>
      </c>
      <c r="P101" s="66">
        <f t="shared" si="0"/>
        <v>0</v>
      </c>
      <c r="Q101" s="66"/>
      <c r="R101" s="64">
        <f t="shared" si="5"/>
        <v>73602.40676800003</v>
      </c>
      <c r="S101" s="66">
        <f t="shared" si="1"/>
        <v>62791.984261435995</v>
      </c>
    </row>
    <row r="102" spans="14:19">
      <c r="N102" s="33">
        <f t="shared" si="2"/>
        <v>21</v>
      </c>
      <c r="O102" s="65">
        <f t="shared" si="6"/>
        <v>0</v>
      </c>
      <c r="P102" s="66">
        <f t="shared" si="0"/>
        <v>0</v>
      </c>
      <c r="Q102" s="66"/>
      <c r="R102" s="64">
        <f t="shared" si="5"/>
        <v>73602.40676800003</v>
      </c>
      <c r="S102" s="66">
        <f t="shared" si="1"/>
        <v>62295.233322868124</v>
      </c>
    </row>
    <row r="103" spans="14:19">
      <c r="N103" s="33">
        <f t="shared" si="2"/>
        <v>22</v>
      </c>
      <c r="O103" s="65">
        <f t="shared" si="6"/>
        <v>0</v>
      </c>
      <c r="P103" s="66">
        <f t="shared" si="0"/>
        <v>0</v>
      </c>
      <c r="Q103" s="66"/>
      <c r="R103" s="64">
        <f t="shared" si="5"/>
        <v>73602.40676800003</v>
      </c>
      <c r="S103" s="66">
        <f t="shared" si="1"/>
        <v>61802.412209068018</v>
      </c>
    </row>
    <row r="104" spans="14:19">
      <c r="N104" s="33">
        <f t="shared" si="2"/>
        <v>23</v>
      </c>
      <c r="O104" s="65">
        <f t="shared" si="6"/>
        <v>0</v>
      </c>
      <c r="P104" s="66">
        <f t="shared" si="0"/>
        <v>0</v>
      </c>
      <c r="Q104" s="66"/>
      <c r="R104" s="64">
        <f t="shared" si="5"/>
        <v>73602.40676800003</v>
      </c>
      <c r="S104" s="66">
        <f t="shared" si="1"/>
        <v>61313.489830969709</v>
      </c>
    </row>
    <row r="105" spans="14:19">
      <c r="N105" s="33">
        <f t="shared" si="2"/>
        <v>24</v>
      </c>
      <c r="O105" s="65">
        <f t="shared" si="6"/>
        <v>0</v>
      </c>
      <c r="P105" s="66">
        <f t="shared" si="0"/>
        <v>0</v>
      </c>
      <c r="Q105" s="66"/>
      <c r="R105" s="64">
        <f t="shared" si="5"/>
        <v>73602.40676800003</v>
      </c>
      <c r="S105" s="66">
        <f t="shared" si="1"/>
        <v>60828.435345454564</v>
      </c>
    </row>
    <row r="106" spans="14:19">
      <c r="N106" s="33">
        <f t="shared" si="2"/>
        <v>25</v>
      </c>
      <c r="O106" s="65">
        <f t="shared" si="6"/>
        <v>0</v>
      </c>
      <c r="P106" s="66">
        <f t="shared" si="0"/>
        <v>0</v>
      </c>
      <c r="Q106" s="66"/>
      <c r="R106" s="64">
        <f t="shared" si="5"/>
        <v>80962.647444800037</v>
      </c>
      <c r="S106" s="66">
        <f t="shared" si="1"/>
        <v>66381.939968746185</v>
      </c>
    </row>
    <row r="107" spans="14:19">
      <c r="N107" s="33">
        <f t="shared" si="2"/>
        <v>26</v>
      </c>
      <c r="O107" s="65">
        <f>+O95*(1+$H$21)</f>
        <v>0</v>
      </c>
      <c r="P107" s="66">
        <f t="shared" si="0"/>
        <v>0</v>
      </c>
      <c r="Q107" s="66"/>
      <c r="R107" s="64">
        <f t="shared" si="5"/>
        <v>80962.647444800037</v>
      </c>
      <c r="S107" s="66">
        <f t="shared" si="1"/>
        <v>65856.788687554974</v>
      </c>
    </row>
    <row r="108" spans="14:19">
      <c r="N108" s="33">
        <f t="shared" si="2"/>
        <v>27</v>
      </c>
      <c r="O108" s="65">
        <f t="shared" si="6"/>
        <v>0</v>
      </c>
      <c r="P108" s="66">
        <f t="shared" si="0"/>
        <v>0</v>
      </c>
      <c r="Q108" s="66"/>
      <c r="R108" s="64">
        <f t="shared" si="5"/>
        <v>80962.647444800037</v>
      </c>
      <c r="S108" s="66">
        <f t="shared" si="1"/>
        <v>65335.791907848165</v>
      </c>
    </row>
    <row r="109" spans="14:19">
      <c r="N109" s="33">
        <f t="shared" si="2"/>
        <v>28</v>
      </c>
      <c r="O109" s="65">
        <f t="shared" si="6"/>
        <v>0</v>
      </c>
      <c r="P109" s="66">
        <f t="shared" si="0"/>
        <v>0</v>
      </c>
      <c r="Q109" s="66"/>
      <c r="R109" s="64">
        <f t="shared" si="5"/>
        <v>80962.647444800037</v>
      </c>
      <c r="S109" s="66">
        <f t="shared" si="1"/>
        <v>64818.91676312955</v>
      </c>
    </row>
    <row r="110" spans="14:19">
      <c r="N110" s="33">
        <f t="shared" si="2"/>
        <v>29</v>
      </c>
      <c r="O110" s="65">
        <f t="shared" si="6"/>
        <v>0</v>
      </c>
      <c r="P110" s="66">
        <f t="shared" si="0"/>
        <v>0</v>
      </c>
      <c r="Q110" s="66"/>
      <c r="R110" s="64">
        <f t="shared" si="5"/>
        <v>80962.647444800037</v>
      </c>
      <c r="S110" s="66">
        <f t="shared" si="1"/>
        <v>64306.130646911646</v>
      </c>
    </row>
    <row r="111" spans="14:19">
      <c r="N111" s="33">
        <f t="shared" si="2"/>
        <v>30</v>
      </c>
      <c r="O111" s="65">
        <f t="shared" si="6"/>
        <v>0</v>
      </c>
      <c r="P111" s="66">
        <f t="shared" si="0"/>
        <v>0</v>
      </c>
      <c r="Q111" s="66"/>
      <c r="R111" s="64">
        <f t="shared" si="5"/>
        <v>80962.647444800037</v>
      </c>
      <c r="S111" s="66">
        <f t="shared" si="1"/>
        <v>63797.401210658732</v>
      </c>
    </row>
    <row r="112" spans="14:19">
      <c r="N112" s="33">
        <f t="shared" si="2"/>
        <v>31</v>
      </c>
      <c r="O112" s="65">
        <f t="shared" si="6"/>
        <v>0</v>
      </c>
      <c r="P112" s="66">
        <f t="shared" si="0"/>
        <v>0</v>
      </c>
      <c r="Q112" s="66"/>
      <c r="R112" s="64">
        <f t="shared" si="5"/>
        <v>80962.647444800037</v>
      </c>
      <c r="S112" s="66">
        <f t="shared" si="1"/>
        <v>63292.696361746202</v>
      </c>
    </row>
    <row r="113" spans="14:19">
      <c r="N113" s="33">
        <f t="shared" si="2"/>
        <v>32</v>
      </c>
      <c r="O113" s="65">
        <f t="shared" si="6"/>
        <v>0</v>
      </c>
      <c r="P113" s="66">
        <f t="shared" si="0"/>
        <v>0</v>
      </c>
      <c r="Q113" s="66"/>
      <c r="R113" s="64">
        <f t="shared" si="5"/>
        <v>80962.647444800037</v>
      </c>
      <c r="S113" s="66">
        <f t="shared" si="1"/>
        <v>62791.984261436002</v>
      </c>
    </row>
    <row r="114" spans="14:19">
      <c r="N114" s="33">
        <f t="shared" si="2"/>
        <v>33</v>
      </c>
      <c r="O114" s="65">
        <f t="shared" si="6"/>
        <v>0</v>
      </c>
      <c r="P114" s="66">
        <f t="shared" si="0"/>
        <v>0</v>
      </c>
      <c r="Q114" s="66"/>
      <c r="R114" s="64">
        <f t="shared" si="5"/>
        <v>80962.647444800037</v>
      </c>
      <c r="S114" s="66">
        <f t="shared" si="1"/>
        <v>62295.233322868131</v>
      </c>
    </row>
    <row r="115" spans="14:19">
      <c r="N115" s="33">
        <f t="shared" si="2"/>
        <v>34</v>
      </c>
      <c r="O115" s="65">
        <f t="shared" si="6"/>
        <v>0</v>
      </c>
      <c r="P115" s="66">
        <f t="shared" si="0"/>
        <v>0</v>
      </c>
      <c r="Q115" s="66"/>
      <c r="R115" s="64">
        <f t="shared" si="5"/>
        <v>80962.647444800037</v>
      </c>
      <c r="S115" s="66">
        <f t="shared" si="1"/>
        <v>61802.412209068025</v>
      </c>
    </row>
    <row r="116" spans="14:19">
      <c r="N116" s="33">
        <f t="shared" si="2"/>
        <v>35</v>
      </c>
      <c r="O116" s="65">
        <f t="shared" si="6"/>
        <v>0</v>
      </c>
      <c r="P116" s="66">
        <f t="shared" si="0"/>
        <v>0</v>
      </c>
      <c r="Q116" s="66"/>
      <c r="R116" s="64">
        <f t="shared" si="5"/>
        <v>80962.647444800037</v>
      </c>
      <c r="S116" s="66">
        <f t="shared" si="1"/>
        <v>61313.489830969709</v>
      </c>
    </row>
    <row r="117" spans="14:19">
      <c r="N117" s="33">
        <f t="shared" si="2"/>
        <v>36</v>
      </c>
      <c r="O117" s="65">
        <f t="shared" si="6"/>
        <v>0</v>
      </c>
      <c r="P117" s="66">
        <f t="shared" si="0"/>
        <v>0</v>
      </c>
      <c r="Q117" s="66"/>
      <c r="R117" s="64">
        <f t="shared" si="5"/>
        <v>80962.647444800037</v>
      </c>
      <c r="S117" s="66">
        <f t="shared" si="1"/>
        <v>60828.435345454556</v>
      </c>
    </row>
    <row r="118" spans="14:19">
      <c r="N118" s="33">
        <f t="shared" si="2"/>
        <v>37</v>
      </c>
      <c r="O118" s="65">
        <f t="shared" si="6"/>
        <v>0</v>
      </c>
      <c r="P118" s="66">
        <f t="shared" si="0"/>
        <v>0</v>
      </c>
      <c r="Q118" s="66"/>
      <c r="R118" s="64">
        <f t="shared" si="5"/>
        <v>89058.912189280047</v>
      </c>
      <c r="S118" s="66">
        <f t="shared" si="1"/>
        <v>66381.939968746185</v>
      </c>
    </row>
    <row r="119" spans="14:19">
      <c r="N119" s="33">
        <f t="shared" si="2"/>
        <v>38</v>
      </c>
      <c r="O119" s="65">
        <f t="shared" si="6"/>
        <v>0</v>
      </c>
      <c r="P119" s="66">
        <f t="shared" si="0"/>
        <v>0</v>
      </c>
      <c r="Q119" s="66"/>
      <c r="R119" s="64">
        <f t="shared" si="5"/>
        <v>89058.912189280047</v>
      </c>
      <c r="S119" s="66">
        <f t="shared" si="1"/>
        <v>65856.788687554974</v>
      </c>
    </row>
    <row r="120" spans="14:19">
      <c r="N120" s="33">
        <f t="shared" si="2"/>
        <v>39</v>
      </c>
      <c r="O120" s="65">
        <f t="shared" si="6"/>
        <v>0</v>
      </c>
      <c r="P120" s="66">
        <f t="shared" si="0"/>
        <v>0</v>
      </c>
      <c r="Q120" s="66"/>
      <c r="R120" s="64">
        <f t="shared" si="5"/>
        <v>89058.912189280047</v>
      </c>
      <c r="S120" s="66">
        <f t="shared" si="1"/>
        <v>65335.791907848165</v>
      </c>
    </row>
    <row r="121" spans="14:19">
      <c r="N121" s="33">
        <f t="shared" si="2"/>
        <v>40</v>
      </c>
      <c r="O121" s="65">
        <f t="shared" si="6"/>
        <v>0</v>
      </c>
      <c r="P121" s="66">
        <f t="shared" si="0"/>
        <v>0</v>
      </c>
      <c r="Q121" s="66"/>
      <c r="R121" s="64">
        <f t="shared" si="5"/>
        <v>89058.912189280047</v>
      </c>
      <c r="S121" s="66">
        <f t="shared" si="1"/>
        <v>64818.91676312955</v>
      </c>
    </row>
    <row r="122" spans="14:19">
      <c r="N122" s="33">
        <f t="shared" si="2"/>
        <v>41</v>
      </c>
      <c r="O122" s="65">
        <f t="shared" si="6"/>
        <v>0</v>
      </c>
      <c r="P122" s="66">
        <f t="shared" si="0"/>
        <v>0</v>
      </c>
      <c r="Q122" s="66"/>
      <c r="R122" s="64">
        <f t="shared" si="5"/>
        <v>89058.912189280047</v>
      </c>
      <c r="S122" s="66">
        <f t="shared" si="1"/>
        <v>64306.130646911639</v>
      </c>
    </row>
    <row r="123" spans="14:19">
      <c r="N123" s="33">
        <f t="shared" si="2"/>
        <v>42</v>
      </c>
      <c r="O123" s="65">
        <f t="shared" si="6"/>
        <v>0</v>
      </c>
      <c r="P123" s="66">
        <f t="shared" si="0"/>
        <v>0</v>
      </c>
      <c r="Q123" s="66"/>
      <c r="R123" s="64">
        <f t="shared" si="5"/>
        <v>89058.912189280047</v>
      </c>
      <c r="S123" s="66">
        <f t="shared" si="1"/>
        <v>63797.401210658732</v>
      </c>
    </row>
    <row r="124" spans="14:19">
      <c r="N124" s="33">
        <f t="shared" si="2"/>
        <v>43</v>
      </c>
      <c r="O124" s="65">
        <f t="shared" si="6"/>
        <v>0</v>
      </c>
      <c r="P124" s="66">
        <f t="shared" si="0"/>
        <v>0</v>
      </c>
      <c r="Q124" s="66"/>
      <c r="R124" s="64">
        <f t="shared" si="5"/>
        <v>89058.912189280047</v>
      </c>
      <c r="S124" s="66">
        <f t="shared" si="1"/>
        <v>63292.696361746202</v>
      </c>
    </row>
    <row r="125" spans="14:19">
      <c r="N125" s="33">
        <f t="shared" si="2"/>
        <v>44</v>
      </c>
      <c r="O125" s="65">
        <f t="shared" si="6"/>
        <v>0</v>
      </c>
      <c r="P125" s="66">
        <f t="shared" si="0"/>
        <v>0</v>
      </c>
      <c r="Q125" s="66"/>
      <c r="R125" s="64">
        <f t="shared" si="5"/>
        <v>89058.912189280047</v>
      </c>
      <c r="S125" s="66">
        <f t="shared" si="1"/>
        <v>62791.984261436002</v>
      </c>
    </row>
    <row r="126" spans="14:19">
      <c r="N126" s="33">
        <f t="shared" si="2"/>
        <v>45</v>
      </c>
      <c r="O126" s="65">
        <f t="shared" si="6"/>
        <v>0</v>
      </c>
      <c r="P126" s="66">
        <f t="shared" si="0"/>
        <v>0</v>
      </c>
      <c r="Q126" s="66"/>
      <c r="R126" s="64">
        <f t="shared" si="5"/>
        <v>89058.912189280047</v>
      </c>
      <c r="S126" s="66">
        <f t="shared" si="1"/>
        <v>62295.233322868124</v>
      </c>
    </row>
    <row r="127" spans="14:19">
      <c r="N127" s="33">
        <f t="shared" si="2"/>
        <v>46</v>
      </c>
      <c r="O127" s="65">
        <f t="shared" si="6"/>
        <v>0</v>
      </c>
      <c r="P127" s="66">
        <f t="shared" si="0"/>
        <v>0</v>
      </c>
      <c r="Q127" s="66"/>
      <c r="R127" s="64">
        <f t="shared" si="5"/>
        <v>89058.912189280047</v>
      </c>
      <c r="S127" s="66">
        <f t="shared" si="1"/>
        <v>61802.412209068018</v>
      </c>
    </row>
    <row r="128" spans="14:19">
      <c r="N128" s="33">
        <f t="shared" si="2"/>
        <v>47</v>
      </c>
      <c r="O128" s="65">
        <f t="shared" si="6"/>
        <v>0</v>
      </c>
      <c r="P128" s="66">
        <f t="shared" si="0"/>
        <v>0</v>
      </c>
      <c r="Q128" s="66"/>
      <c r="R128" s="64">
        <f t="shared" si="5"/>
        <v>89058.912189280047</v>
      </c>
      <c r="S128" s="66">
        <f t="shared" si="1"/>
        <v>61313.489830969709</v>
      </c>
    </row>
    <row r="129" spans="14:19">
      <c r="N129" s="33">
        <f t="shared" si="2"/>
        <v>48</v>
      </c>
      <c r="O129" s="65">
        <f t="shared" si="6"/>
        <v>0</v>
      </c>
      <c r="P129" s="66">
        <f t="shared" si="0"/>
        <v>0</v>
      </c>
      <c r="Q129" s="66"/>
      <c r="R129" s="64">
        <f t="shared" si="5"/>
        <v>89058.912189280047</v>
      </c>
      <c r="S129" s="66">
        <f t="shared" si="1"/>
        <v>60828.435345454564</v>
      </c>
    </row>
    <row r="130" spans="14:19">
      <c r="N130" s="33">
        <f t="shared" si="2"/>
        <v>49</v>
      </c>
      <c r="O130" s="65">
        <f t="shared" si="6"/>
        <v>0</v>
      </c>
      <c r="P130" s="66">
        <f t="shared" si="0"/>
        <v>0</v>
      </c>
      <c r="Q130" s="66"/>
      <c r="R130" s="64">
        <f t="shared" si="5"/>
        <v>97964.803408208056</v>
      </c>
      <c r="S130" s="66">
        <f t="shared" si="1"/>
        <v>66381.939968746185</v>
      </c>
    </row>
    <row r="131" spans="14:19">
      <c r="N131" s="33">
        <f t="shared" si="2"/>
        <v>50</v>
      </c>
      <c r="O131" s="65">
        <f t="shared" si="6"/>
        <v>0</v>
      </c>
      <c r="P131" s="66">
        <f t="shared" si="0"/>
        <v>0</v>
      </c>
      <c r="Q131" s="66"/>
      <c r="R131" s="64">
        <f t="shared" si="5"/>
        <v>97964.803408208056</v>
      </c>
      <c r="S131" s="66">
        <f t="shared" si="1"/>
        <v>65856.788687554974</v>
      </c>
    </row>
    <row r="132" spans="14:19">
      <c r="N132" s="33">
        <f t="shared" si="2"/>
        <v>51</v>
      </c>
      <c r="O132" s="65">
        <f t="shared" si="6"/>
        <v>0</v>
      </c>
      <c r="P132" s="66">
        <f t="shared" si="0"/>
        <v>0</v>
      </c>
      <c r="Q132" s="66"/>
      <c r="R132" s="64">
        <f t="shared" si="5"/>
        <v>97964.803408208056</v>
      </c>
      <c r="S132" s="66">
        <f t="shared" si="1"/>
        <v>65335.791907848172</v>
      </c>
    </row>
    <row r="133" spans="14:19">
      <c r="N133" s="33">
        <f t="shared" si="2"/>
        <v>52</v>
      </c>
      <c r="O133" s="65">
        <f t="shared" si="6"/>
        <v>0</v>
      </c>
      <c r="P133" s="66">
        <f t="shared" si="0"/>
        <v>0</v>
      </c>
      <c r="Q133" s="66"/>
      <c r="R133" s="64">
        <f t="shared" si="5"/>
        <v>97964.803408208056</v>
      </c>
      <c r="S133" s="66">
        <f t="shared" si="1"/>
        <v>64818.916763129542</v>
      </c>
    </row>
    <row r="134" spans="14:19">
      <c r="N134" s="33">
        <f t="shared" si="2"/>
        <v>53</v>
      </c>
      <c r="O134" s="65">
        <f t="shared" si="6"/>
        <v>0</v>
      </c>
      <c r="P134" s="66">
        <f t="shared" si="0"/>
        <v>0</v>
      </c>
      <c r="Q134" s="66"/>
      <c r="R134" s="64">
        <f t="shared" si="5"/>
        <v>97964.803408208056</v>
      </c>
      <c r="S134" s="66">
        <f t="shared" si="1"/>
        <v>64306.130646911639</v>
      </c>
    </row>
    <row r="135" spans="14:19">
      <c r="N135" s="33">
        <f t="shared" si="2"/>
        <v>54</v>
      </c>
      <c r="O135" s="65">
        <f t="shared" si="6"/>
        <v>0</v>
      </c>
      <c r="P135" s="66">
        <f t="shared" si="0"/>
        <v>0</v>
      </c>
      <c r="Q135" s="66"/>
      <c r="R135" s="64">
        <f t="shared" si="5"/>
        <v>97964.803408208056</v>
      </c>
      <c r="S135" s="66">
        <f t="shared" si="1"/>
        <v>63797.401210658725</v>
      </c>
    </row>
    <row r="136" spans="14:19">
      <c r="N136" s="33">
        <f t="shared" si="2"/>
        <v>55</v>
      </c>
      <c r="O136" s="65">
        <f t="shared" si="6"/>
        <v>0</v>
      </c>
      <c r="P136" s="66">
        <f t="shared" si="0"/>
        <v>0</v>
      </c>
      <c r="Q136" s="66"/>
      <c r="R136" s="64">
        <f t="shared" si="5"/>
        <v>97964.803408208056</v>
      </c>
      <c r="S136" s="66">
        <f t="shared" si="1"/>
        <v>63292.696361746195</v>
      </c>
    </row>
    <row r="137" spans="14:19">
      <c r="N137" s="33">
        <f t="shared" si="2"/>
        <v>56</v>
      </c>
      <c r="O137" s="65">
        <f t="shared" si="6"/>
        <v>0</v>
      </c>
      <c r="P137" s="66">
        <f t="shared" si="0"/>
        <v>0</v>
      </c>
      <c r="Q137" s="66"/>
      <c r="R137" s="64">
        <f t="shared" si="5"/>
        <v>97964.803408208056</v>
      </c>
      <c r="S137" s="66">
        <f t="shared" si="1"/>
        <v>62791.984261435995</v>
      </c>
    </row>
    <row r="138" spans="14:19">
      <c r="N138" s="33">
        <f t="shared" si="2"/>
        <v>57</v>
      </c>
      <c r="O138" s="65">
        <f t="shared" si="6"/>
        <v>0</v>
      </c>
      <c r="P138" s="66">
        <f t="shared" si="0"/>
        <v>0</v>
      </c>
      <c r="Q138" s="66"/>
      <c r="R138" s="64">
        <f t="shared" si="5"/>
        <v>97964.803408208056</v>
      </c>
      <c r="S138" s="66">
        <f t="shared" si="1"/>
        <v>62295.233322868124</v>
      </c>
    </row>
    <row r="139" spans="14:19">
      <c r="N139" s="33">
        <f t="shared" si="2"/>
        <v>58</v>
      </c>
      <c r="O139" s="65">
        <f t="shared" si="6"/>
        <v>0</v>
      </c>
      <c r="P139" s="66">
        <f t="shared" si="0"/>
        <v>0</v>
      </c>
      <c r="Q139" s="66"/>
      <c r="R139" s="64">
        <f t="shared" si="5"/>
        <v>97964.803408208056</v>
      </c>
      <c r="S139" s="66">
        <f t="shared" si="1"/>
        <v>61802.412209068025</v>
      </c>
    </row>
    <row r="140" spans="14:19">
      <c r="N140" s="33">
        <f t="shared" si="2"/>
        <v>59</v>
      </c>
      <c r="O140" s="65">
        <f t="shared" si="6"/>
        <v>0</v>
      </c>
      <c r="P140" s="66">
        <f t="shared" si="0"/>
        <v>0</v>
      </c>
      <c r="Q140" s="66"/>
      <c r="R140" s="64">
        <f t="shared" si="5"/>
        <v>97964.803408208056</v>
      </c>
      <c r="S140" s="66">
        <f t="shared" si="1"/>
        <v>61313.489830969709</v>
      </c>
    </row>
    <row r="141" spans="14:19">
      <c r="N141" s="33">
        <f t="shared" si="2"/>
        <v>60</v>
      </c>
      <c r="O141" s="65">
        <f t="shared" si="6"/>
        <v>0</v>
      </c>
      <c r="P141" s="66">
        <f t="shared" si="0"/>
        <v>0</v>
      </c>
      <c r="Q141" s="66"/>
      <c r="R141" s="64">
        <f t="shared" si="5"/>
        <v>97964.803408208056</v>
      </c>
      <c r="S141" s="66">
        <f t="shared" si="1"/>
        <v>60828.435345454564</v>
      </c>
    </row>
    <row r="142" spans="14:19">
      <c r="N142" s="33">
        <f t="shared" si="2"/>
        <v>61</v>
      </c>
      <c r="O142" s="65">
        <f t="shared" si="6"/>
        <v>0</v>
      </c>
      <c r="P142" s="66">
        <f t="shared" si="0"/>
        <v>0</v>
      </c>
      <c r="Q142" s="66"/>
      <c r="R142" s="64">
        <f t="shared" si="5"/>
        <v>107761.28374902887</v>
      </c>
      <c r="S142" s="66">
        <f t="shared" si="1"/>
        <v>66381.939968746185</v>
      </c>
    </row>
    <row r="143" spans="14:19">
      <c r="N143" s="33">
        <f t="shared" si="2"/>
        <v>62</v>
      </c>
      <c r="O143" s="65">
        <f t="shared" si="6"/>
        <v>0</v>
      </c>
      <c r="P143" s="66">
        <f t="shared" si="0"/>
        <v>0</v>
      </c>
      <c r="Q143" s="66"/>
      <c r="R143" s="64">
        <f t="shared" si="5"/>
        <v>107761.28374902887</v>
      </c>
      <c r="S143" s="66">
        <f t="shared" si="1"/>
        <v>65856.788687554974</v>
      </c>
    </row>
    <row r="144" spans="14:19">
      <c r="N144" s="33">
        <f t="shared" si="2"/>
        <v>63</v>
      </c>
      <c r="O144" s="65">
        <f t="shared" si="6"/>
        <v>0</v>
      </c>
      <c r="P144" s="66">
        <f t="shared" si="0"/>
        <v>0</v>
      </c>
      <c r="Q144" s="66"/>
      <c r="R144" s="64">
        <f t="shared" si="5"/>
        <v>107761.28374902887</v>
      </c>
      <c r="S144" s="66">
        <f t="shared" si="1"/>
        <v>65335.791907848157</v>
      </c>
    </row>
    <row r="145" spans="14:19">
      <c r="N145" s="33">
        <f t="shared" si="2"/>
        <v>64</v>
      </c>
      <c r="O145" s="65">
        <f t="shared" si="6"/>
        <v>0</v>
      </c>
      <c r="P145" s="66">
        <f t="shared" si="0"/>
        <v>0</v>
      </c>
      <c r="Q145" s="66"/>
      <c r="R145" s="64">
        <f t="shared" si="5"/>
        <v>107761.28374902887</v>
      </c>
      <c r="S145" s="66">
        <f t="shared" si="1"/>
        <v>64818.916763129542</v>
      </c>
    </row>
    <row r="146" spans="14:19">
      <c r="N146" s="33">
        <f t="shared" si="2"/>
        <v>65</v>
      </c>
      <c r="O146" s="65">
        <f t="shared" si="6"/>
        <v>0</v>
      </c>
      <c r="P146" s="66">
        <f t="shared" si="0"/>
        <v>0</v>
      </c>
      <c r="Q146" s="66"/>
      <c r="R146" s="64">
        <f t="shared" si="5"/>
        <v>107761.28374902887</v>
      </c>
      <c r="S146" s="66">
        <f t="shared" si="1"/>
        <v>64306.130646911646</v>
      </c>
    </row>
    <row r="147" spans="14:19">
      <c r="N147" s="33">
        <f t="shared" si="2"/>
        <v>66</v>
      </c>
      <c r="O147" s="65">
        <f t="shared" si="6"/>
        <v>0</v>
      </c>
      <c r="P147" s="66">
        <f t="shared" ref="P147:P210" si="7">IF(N147&gt;($Q$66*12),0,+(P146+O147)*$P$76)</f>
        <v>0</v>
      </c>
      <c r="Q147" s="66"/>
      <c r="R147" s="64">
        <f t="shared" si="5"/>
        <v>107761.28374902887</v>
      </c>
      <c r="S147" s="66">
        <f t="shared" ref="S147:S210" si="8">+R147*$S$76^N147</f>
        <v>63797.40121065874</v>
      </c>
    </row>
    <row r="148" spans="14:19">
      <c r="N148" s="33">
        <f t="shared" ref="N148:N211" si="9">+N147+1</f>
        <v>67</v>
      </c>
      <c r="O148" s="65">
        <f t="shared" si="6"/>
        <v>0</v>
      </c>
      <c r="P148" s="66">
        <f t="shared" si="7"/>
        <v>0</v>
      </c>
      <c r="Q148" s="66"/>
      <c r="R148" s="64">
        <f t="shared" si="5"/>
        <v>107761.28374902887</v>
      </c>
      <c r="S148" s="66">
        <f t="shared" si="8"/>
        <v>63292.696361746202</v>
      </c>
    </row>
    <row r="149" spans="14:19">
      <c r="N149" s="33">
        <f t="shared" si="9"/>
        <v>68</v>
      </c>
      <c r="O149" s="65">
        <f t="shared" si="6"/>
        <v>0</v>
      </c>
      <c r="P149" s="66">
        <f t="shared" si="7"/>
        <v>0</v>
      </c>
      <c r="Q149" s="66"/>
      <c r="R149" s="64">
        <f t="shared" si="5"/>
        <v>107761.28374902887</v>
      </c>
      <c r="S149" s="66">
        <f t="shared" si="8"/>
        <v>62791.984261435995</v>
      </c>
    </row>
    <row r="150" spans="14:19">
      <c r="N150" s="33">
        <f t="shared" si="9"/>
        <v>69</v>
      </c>
      <c r="O150" s="65">
        <f t="shared" si="6"/>
        <v>0</v>
      </c>
      <c r="P150" s="66">
        <f t="shared" si="7"/>
        <v>0</v>
      </c>
      <c r="Q150" s="66"/>
      <c r="R150" s="64">
        <f t="shared" si="5"/>
        <v>107761.28374902887</v>
      </c>
      <c r="S150" s="66">
        <f t="shared" si="8"/>
        <v>62295.233322868116</v>
      </c>
    </row>
    <row r="151" spans="14:19">
      <c r="N151" s="33">
        <f t="shared" si="9"/>
        <v>70</v>
      </c>
      <c r="O151" s="65">
        <f t="shared" si="6"/>
        <v>0</v>
      </c>
      <c r="P151" s="66">
        <f t="shared" si="7"/>
        <v>0</v>
      </c>
      <c r="Q151" s="66"/>
      <c r="R151" s="64">
        <f t="shared" si="5"/>
        <v>107761.28374902887</v>
      </c>
      <c r="S151" s="66">
        <f t="shared" si="8"/>
        <v>61802.412209068018</v>
      </c>
    </row>
    <row r="152" spans="14:19">
      <c r="N152" s="33">
        <f t="shared" si="9"/>
        <v>71</v>
      </c>
      <c r="O152" s="65">
        <f t="shared" si="6"/>
        <v>0</v>
      </c>
      <c r="P152" s="66">
        <f t="shared" si="7"/>
        <v>0</v>
      </c>
      <c r="Q152" s="66"/>
      <c r="R152" s="64">
        <f t="shared" si="5"/>
        <v>107761.28374902887</v>
      </c>
      <c r="S152" s="66">
        <f t="shared" si="8"/>
        <v>61313.489830969695</v>
      </c>
    </row>
    <row r="153" spans="14:19">
      <c r="N153" s="33">
        <f t="shared" si="9"/>
        <v>72</v>
      </c>
      <c r="O153" s="65">
        <f t="shared" si="6"/>
        <v>0</v>
      </c>
      <c r="P153" s="66">
        <f t="shared" si="7"/>
        <v>0</v>
      </c>
      <c r="Q153" s="66"/>
      <c r="R153" s="64">
        <f t="shared" si="5"/>
        <v>107761.28374902887</v>
      </c>
      <c r="S153" s="66">
        <f t="shared" si="8"/>
        <v>60828.435345454556</v>
      </c>
    </row>
    <row r="154" spans="14:19">
      <c r="N154" s="33">
        <f t="shared" si="9"/>
        <v>73</v>
      </c>
      <c r="O154" s="65">
        <f t="shared" si="6"/>
        <v>0</v>
      </c>
      <c r="P154" s="66">
        <f t="shared" si="7"/>
        <v>0</v>
      </c>
      <c r="Q154" s="66"/>
      <c r="R154" s="64">
        <f t="shared" si="5"/>
        <v>118537.41212393176</v>
      </c>
      <c r="S154" s="66">
        <f t="shared" si="8"/>
        <v>66381.939968746185</v>
      </c>
    </row>
    <row r="155" spans="14:19">
      <c r="N155" s="33">
        <f t="shared" si="9"/>
        <v>74</v>
      </c>
      <c r="O155" s="65">
        <f t="shared" si="6"/>
        <v>0</v>
      </c>
      <c r="P155" s="66">
        <f t="shared" si="7"/>
        <v>0</v>
      </c>
      <c r="Q155" s="66"/>
      <c r="R155" s="64">
        <f t="shared" si="5"/>
        <v>118537.41212393176</v>
      </c>
      <c r="S155" s="66">
        <f t="shared" si="8"/>
        <v>65856.788687554974</v>
      </c>
    </row>
    <row r="156" spans="14:19">
      <c r="N156" s="33">
        <f t="shared" si="9"/>
        <v>75</v>
      </c>
      <c r="O156" s="65">
        <f t="shared" si="6"/>
        <v>0</v>
      </c>
      <c r="P156" s="66">
        <f t="shared" si="7"/>
        <v>0</v>
      </c>
      <c r="Q156" s="66"/>
      <c r="R156" s="64">
        <f t="shared" si="5"/>
        <v>118537.41212393176</v>
      </c>
      <c r="S156" s="66">
        <f t="shared" si="8"/>
        <v>65335.791907848157</v>
      </c>
    </row>
    <row r="157" spans="14:19">
      <c r="N157" s="33">
        <f t="shared" si="9"/>
        <v>76</v>
      </c>
      <c r="O157" s="65">
        <f t="shared" si="6"/>
        <v>0</v>
      </c>
      <c r="P157" s="66">
        <f t="shared" si="7"/>
        <v>0</v>
      </c>
      <c r="Q157" s="66"/>
      <c r="R157" s="64">
        <f t="shared" si="5"/>
        <v>118537.41212393176</v>
      </c>
      <c r="S157" s="66">
        <f t="shared" si="8"/>
        <v>64818.916763129542</v>
      </c>
    </row>
    <row r="158" spans="14:19">
      <c r="N158" s="33">
        <f t="shared" si="9"/>
        <v>77</v>
      </c>
      <c r="O158" s="65">
        <f t="shared" si="6"/>
        <v>0</v>
      </c>
      <c r="P158" s="66">
        <f t="shared" si="7"/>
        <v>0</v>
      </c>
      <c r="Q158" s="66"/>
      <c r="R158" s="64">
        <f t="shared" ref="R158:R221" si="10">IF(N158&gt;$H$28*12,0,+R146*(1+$H$31))</f>
        <v>118537.41212393176</v>
      </c>
      <c r="S158" s="66">
        <f t="shared" si="8"/>
        <v>64306.130646911639</v>
      </c>
    </row>
    <row r="159" spans="14:19">
      <c r="N159" s="33">
        <f t="shared" si="9"/>
        <v>78</v>
      </c>
      <c r="O159" s="65">
        <f t="shared" ref="O159:O222" si="11">+O147*(1+$H$21)</f>
        <v>0</v>
      </c>
      <c r="P159" s="66">
        <f t="shared" si="7"/>
        <v>0</v>
      </c>
      <c r="Q159" s="66"/>
      <c r="R159" s="64">
        <f t="shared" si="10"/>
        <v>118537.41212393176</v>
      </c>
      <c r="S159" s="66">
        <f t="shared" si="8"/>
        <v>63797.401210658725</v>
      </c>
    </row>
    <row r="160" spans="14:19">
      <c r="N160" s="33">
        <f t="shared" si="9"/>
        <v>79</v>
      </c>
      <c r="O160" s="65">
        <f t="shared" si="11"/>
        <v>0</v>
      </c>
      <c r="P160" s="66">
        <f t="shared" si="7"/>
        <v>0</v>
      </c>
      <c r="Q160" s="66"/>
      <c r="R160" s="64">
        <f t="shared" si="10"/>
        <v>118537.41212393176</v>
      </c>
      <c r="S160" s="66">
        <f t="shared" si="8"/>
        <v>63292.696361746202</v>
      </c>
    </row>
    <row r="161" spans="14:19">
      <c r="N161" s="33">
        <f t="shared" si="9"/>
        <v>80</v>
      </c>
      <c r="O161" s="65">
        <f t="shared" si="11"/>
        <v>0</v>
      </c>
      <c r="P161" s="66">
        <f t="shared" si="7"/>
        <v>0</v>
      </c>
      <c r="Q161" s="66"/>
      <c r="R161" s="64">
        <f t="shared" si="10"/>
        <v>118537.41212393176</v>
      </c>
      <c r="S161" s="66">
        <f t="shared" si="8"/>
        <v>62791.984261436002</v>
      </c>
    </row>
    <row r="162" spans="14:19">
      <c r="N162" s="33">
        <f t="shared" si="9"/>
        <v>81</v>
      </c>
      <c r="O162" s="65">
        <f t="shared" si="11"/>
        <v>0</v>
      </c>
      <c r="P162" s="66">
        <f t="shared" si="7"/>
        <v>0</v>
      </c>
      <c r="Q162" s="66"/>
      <c r="R162" s="64">
        <f t="shared" si="10"/>
        <v>118537.41212393176</v>
      </c>
      <c r="S162" s="66">
        <f t="shared" si="8"/>
        <v>62295.233322868131</v>
      </c>
    </row>
    <row r="163" spans="14:19">
      <c r="N163" s="33">
        <f t="shared" si="9"/>
        <v>82</v>
      </c>
      <c r="O163" s="65">
        <f t="shared" si="11"/>
        <v>0</v>
      </c>
      <c r="P163" s="66">
        <f t="shared" si="7"/>
        <v>0</v>
      </c>
      <c r="Q163" s="66"/>
      <c r="R163" s="64">
        <f t="shared" si="10"/>
        <v>118537.41212393176</v>
      </c>
      <c r="S163" s="66">
        <f t="shared" si="8"/>
        <v>61802.412209068025</v>
      </c>
    </row>
    <row r="164" spans="14:19">
      <c r="N164" s="33">
        <f t="shared" si="9"/>
        <v>83</v>
      </c>
      <c r="O164" s="65">
        <f t="shared" si="11"/>
        <v>0</v>
      </c>
      <c r="P164" s="66">
        <f t="shared" si="7"/>
        <v>0</v>
      </c>
      <c r="Q164" s="66"/>
      <c r="R164" s="64">
        <f t="shared" si="10"/>
        <v>118537.41212393176</v>
      </c>
      <c r="S164" s="66">
        <f t="shared" si="8"/>
        <v>61313.489830969709</v>
      </c>
    </row>
    <row r="165" spans="14:19">
      <c r="N165" s="33">
        <f t="shared" si="9"/>
        <v>84</v>
      </c>
      <c r="O165" s="65">
        <f t="shared" si="11"/>
        <v>0</v>
      </c>
      <c r="P165" s="66">
        <f t="shared" si="7"/>
        <v>0</v>
      </c>
      <c r="Q165" s="66"/>
      <c r="R165" s="64">
        <f t="shared" si="10"/>
        <v>118537.41212393176</v>
      </c>
      <c r="S165" s="66">
        <f t="shared" si="8"/>
        <v>60828.435345454549</v>
      </c>
    </row>
    <row r="166" spans="14:19">
      <c r="N166" s="33">
        <f t="shared" si="9"/>
        <v>85</v>
      </c>
      <c r="O166" s="65">
        <f t="shared" si="11"/>
        <v>0</v>
      </c>
      <c r="P166" s="66">
        <f t="shared" si="7"/>
        <v>0</v>
      </c>
      <c r="Q166" s="66"/>
      <c r="R166" s="64">
        <f t="shared" si="10"/>
        <v>130391.15333632495</v>
      </c>
      <c r="S166" s="66">
        <f t="shared" si="8"/>
        <v>66381.93996874617</v>
      </c>
    </row>
    <row r="167" spans="14:19">
      <c r="N167" s="33">
        <f t="shared" si="9"/>
        <v>86</v>
      </c>
      <c r="O167" s="65">
        <f t="shared" si="11"/>
        <v>0</v>
      </c>
      <c r="P167" s="66">
        <f t="shared" si="7"/>
        <v>0</v>
      </c>
      <c r="Q167" s="66"/>
      <c r="R167" s="64">
        <f t="shared" si="10"/>
        <v>130391.15333632495</v>
      </c>
      <c r="S167" s="66">
        <f t="shared" si="8"/>
        <v>65856.788687554974</v>
      </c>
    </row>
    <row r="168" spans="14:19">
      <c r="N168" s="33">
        <f t="shared" si="9"/>
        <v>87</v>
      </c>
      <c r="O168" s="65">
        <f t="shared" si="11"/>
        <v>0</v>
      </c>
      <c r="P168" s="66">
        <f t="shared" si="7"/>
        <v>0</v>
      </c>
      <c r="Q168" s="66"/>
      <c r="R168" s="64">
        <f t="shared" si="10"/>
        <v>130391.15333632495</v>
      </c>
      <c r="S168" s="66">
        <f t="shared" si="8"/>
        <v>65335.791907848157</v>
      </c>
    </row>
    <row r="169" spans="14:19">
      <c r="N169" s="33">
        <f t="shared" si="9"/>
        <v>88</v>
      </c>
      <c r="O169" s="65">
        <f t="shared" si="11"/>
        <v>0</v>
      </c>
      <c r="P169" s="66">
        <f t="shared" si="7"/>
        <v>0</v>
      </c>
      <c r="Q169" s="66"/>
      <c r="R169" s="64">
        <f t="shared" si="10"/>
        <v>130391.15333632495</v>
      </c>
      <c r="S169" s="66">
        <f t="shared" si="8"/>
        <v>64818.91676312955</v>
      </c>
    </row>
    <row r="170" spans="14:19">
      <c r="N170" s="33">
        <f t="shared" si="9"/>
        <v>89</v>
      </c>
      <c r="O170" s="65">
        <f t="shared" si="11"/>
        <v>0</v>
      </c>
      <c r="P170" s="66">
        <f t="shared" si="7"/>
        <v>0</v>
      </c>
      <c r="Q170" s="66"/>
      <c r="R170" s="64">
        <f t="shared" si="10"/>
        <v>130391.15333632495</v>
      </c>
      <c r="S170" s="66">
        <f t="shared" si="8"/>
        <v>64306.130646911646</v>
      </c>
    </row>
    <row r="171" spans="14:19">
      <c r="N171" s="33">
        <f t="shared" si="9"/>
        <v>90</v>
      </c>
      <c r="O171" s="65">
        <f t="shared" si="11"/>
        <v>0</v>
      </c>
      <c r="P171" s="66">
        <f t="shared" si="7"/>
        <v>0</v>
      </c>
      <c r="Q171" s="66"/>
      <c r="R171" s="64">
        <f t="shared" si="10"/>
        <v>130391.15333632495</v>
      </c>
      <c r="S171" s="66">
        <f t="shared" si="8"/>
        <v>63797.401210658732</v>
      </c>
    </row>
    <row r="172" spans="14:19">
      <c r="N172" s="33">
        <f t="shared" si="9"/>
        <v>91</v>
      </c>
      <c r="O172" s="65">
        <f t="shared" si="11"/>
        <v>0</v>
      </c>
      <c r="P172" s="66">
        <f t="shared" si="7"/>
        <v>0</v>
      </c>
      <c r="Q172" s="66"/>
      <c r="R172" s="64">
        <f t="shared" si="10"/>
        <v>130391.15333632495</v>
      </c>
      <c r="S172" s="66">
        <f t="shared" si="8"/>
        <v>63292.696361746202</v>
      </c>
    </row>
    <row r="173" spans="14:19">
      <c r="N173" s="33">
        <f t="shared" si="9"/>
        <v>92</v>
      </c>
      <c r="O173" s="65">
        <f t="shared" si="11"/>
        <v>0</v>
      </c>
      <c r="P173" s="66">
        <f t="shared" si="7"/>
        <v>0</v>
      </c>
      <c r="Q173" s="66"/>
      <c r="R173" s="64">
        <f t="shared" si="10"/>
        <v>130391.15333632495</v>
      </c>
      <c r="S173" s="66">
        <f t="shared" si="8"/>
        <v>62791.984261436002</v>
      </c>
    </row>
    <row r="174" spans="14:19">
      <c r="N174" s="33">
        <f t="shared" si="9"/>
        <v>93</v>
      </c>
      <c r="O174" s="65">
        <f t="shared" si="11"/>
        <v>0</v>
      </c>
      <c r="P174" s="66">
        <f t="shared" si="7"/>
        <v>0</v>
      </c>
      <c r="Q174" s="66"/>
      <c r="R174" s="64">
        <f t="shared" si="10"/>
        <v>130391.15333632495</v>
      </c>
      <c r="S174" s="66">
        <f t="shared" si="8"/>
        <v>62295.233322868131</v>
      </c>
    </row>
    <row r="175" spans="14:19">
      <c r="N175" s="33">
        <f t="shared" si="9"/>
        <v>94</v>
      </c>
      <c r="O175" s="65">
        <f t="shared" si="11"/>
        <v>0</v>
      </c>
      <c r="P175" s="66">
        <f t="shared" si="7"/>
        <v>0</v>
      </c>
      <c r="Q175" s="66"/>
      <c r="R175" s="64">
        <f t="shared" si="10"/>
        <v>130391.15333632495</v>
      </c>
      <c r="S175" s="66">
        <f t="shared" si="8"/>
        <v>61802.412209068018</v>
      </c>
    </row>
    <row r="176" spans="14:19">
      <c r="N176" s="33">
        <f t="shared" si="9"/>
        <v>95</v>
      </c>
      <c r="O176" s="65">
        <f t="shared" si="11"/>
        <v>0</v>
      </c>
      <c r="P176" s="66">
        <f t="shared" si="7"/>
        <v>0</v>
      </c>
      <c r="Q176" s="66"/>
      <c r="R176" s="64">
        <f t="shared" si="10"/>
        <v>130391.15333632495</v>
      </c>
      <c r="S176" s="66">
        <f t="shared" si="8"/>
        <v>61313.489830969702</v>
      </c>
    </row>
    <row r="177" spans="14:19">
      <c r="N177" s="33">
        <f t="shared" si="9"/>
        <v>96</v>
      </c>
      <c r="O177" s="65">
        <f t="shared" si="11"/>
        <v>0</v>
      </c>
      <c r="P177" s="66">
        <f t="shared" si="7"/>
        <v>0</v>
      </c>
      <c r="Q177" s="66"/>
      <c r="R177" s="64">
        <f t="shared" si="10"/>
        <v>130391.15333632495</v>
      </c>
      <c r="S177" s="66">
        <f t="shared" si="8"/>
        <v>60828.435345454556</v>
      </c>
    </row>
    <row r="178" spans="14:19">
      <c r="N178" s="33">
        <f t="shared" si="9"/>
        <v>97</v>
      </c>
      <c r="O178" s="65">
        <f t="shared" si="11"/>
        <v>0</v>
      </c>
      <c r="P178" s="66">
        <f t="shared" si="7"/>
        <v>0</v>
      </c>
      <c r="Q178" s="66"/>
      <c r="R178" s="64">
        <f t="shared" si="10"/>
        <v>143430.26866995744</v>
      </c>
      <c r="S178" s="66">
        <f t="shared" si="8"/>
        <v>66381.939968746185</v>
      </c>
    </row>
    <row r="179" spans="14:19">
      <c r="N179" s="33">
        <f t="shared" si="9"/>
        <v>98</v>
      </c>
      <c r="O179" s="65">
        <f t="shared" si="11"/>
        <v>0</v>
      </c>
      <c r="P179" s="66">
        <f t="shared" si="7"/>
        <v>0</v>
      </c>
      <c r="Q179" s="66"/>
      <c r="R179" s="64">
        <f t="shared" si="10"/>
        <v>143430.26866995744</v>
      </c>
      <c r="S179" s="66">
        <f t="shared" si="8"/>
        <v>65856.788687554974</v>
      </c>
    </row>
    <row r="180" spans="14:19">
      <c r="N180" s="33">
        <f t="shared" si="9"/>
        <v>99</v>
      </c>
      <c r="O180" s="65">
        <f t="shared" si="11"/>
        <v>0</v>
      </c>
      <c r="P180" s="66">
        <f t="shared" si="7"/>
        <v>0</v>
      </c>
      <c r="Q180" s="66"/>
      <c r="R180" s="64">
        <f t="shared" si="10"/>
        <v>143430.26866995744</v>
      </c>
      <c r="S180" s="66">
        <f t="shared" si="8"/>
        <v>65335.79190784815</v>
      </c>
    </row>
    <row r="181" spans="14:19">
      <c r="N181" s="33">
        <f t="shared" si="9"/>
        <v>100</v>
      </c>
      <c r="O181" s="65">
        <f t="shared" si="11"/>
        <v>0</v>
      </c>
      <c r="P181" s="66">
        <f t="shared" si="7"/>
        <v>0</v>
      </c>
      <c r="Q181" s="66"/>
      <c r="R181" s="64">
        <f t="shared" si="10"/>
        <v>143430.26866995744</v>
      </c>
      <c r="S181" s="66">
        <f t="shared" si="8"/>
        <v>64818.916763129528</v>
      </c>
    </row>
    <row r="182" spans="14:19">
      <c r="N182" s="33">
        <f t="shared" si="9"/>
        <v>101</v>
      </c>
      <c r="O182" s="65">
        <f t="shared" si="11"/>
        <v>0</v>
      </c>
      <c r="P182" s="66">
        <f t="shared" si="7"/>
        <v>0</v>
      </c>
      <c r="Q182" s="66"/>
      <c r="R182" s="64">
        <f t="shared" si="10"/>
        <v>143430.26866995744</v>
      </c>
      <c r="S182" s="66">
        <f t="shared" si="8"/>
        <v>64306.130646911632</v>
      </c>
    </row>
    <row r="183" spans="14:19">
      <c r="N183" s="33">
        <f t="shared" si="9"/>
        <v>102</v>
      </c>
      <c r="O183" s="65">
        <f t="shared" si="11"/>
        <v>0</v>
      </c>
      <c r="P183" s="66">
        <f t="shared" si="7"/>
        <v>0</v>
      </c>
      <c r="Q183" s="66"/>
      <c r="R183" s="64">
        <f t="shared" si="10"/>
        <v>143430.26866995744</v>
      </c>
      <c r="S183" s="66">
        <f t="shared" si="8"/>
        <v>63797.401210658725</v>
      </c>
    </row>
    <row r="184" spans="14:19">
      <c r="N184" s="33">
        <f t="shared" si="9"/>
        <v>103</v>
      </c>
      <c r="O184" s="65">
        <f t="shared" si="11"/>
        <v>0</v>
      </c>
      <c r="P184" s="66">
        <f t="shared" si="7"/>
        <v>0</v>
      </c>
      <c r="Q184" s="66"/>
      <c r="R184" s="64">
        <f t="shared" si="10"/>
        <v>143430.26866995744</v>
      </c>
      <c r="S184" s="66">
        <f t="shared" si="8"/>
        <v>63292.696361746202</v>
      </c>
    </row>
    <row r="185" spans="14:19">
      <c r="N185" s="33">
        <f t="shared" si="9"/>
        <v>104</v>
      </c>
      <c r="O185" s="65">
        <f t="shared" si="11"/>
        <v>0</v>
      </c>
      <c r="P185" s="66">
        <f t="shared" si="7"/>
        <v>0</v>
      </c>
      <c r="Q185" s="66"/>
      <c r="R185" s="64">
        <f t="shared" si="10"/>
        <v>143430.26866995744</v>
      </c>
      <c r="S185" s="66">
        <f t="shared" si="8"/>
        <v>62791.984261436002</v>
      </c>
    </row>
    <row r="186" spans="14:19">
      <c r="N186" s="33">
        <f t="shared" si="9"/>
        <v>105</v>
      </c>
      <c r="O186" s="65">
        <f t="shared" si="11"/>
        <v>0</v>
      </c>
      <c r="P186" s="66">
        <f t="shared" si="7"/>
        <v>0</v>
      </c>
      <c r="Q186" s="66"/>
      <c r="R186" s="64">
        <f t="shared" si="10"/>
        <v>143430.26866995744</v>
      </c>
      <c r="S186" s="66">
        <f t="shared" si="8"/>
        <v>62295.233322868116</v>
      </c>
    </row>
    <row r="187" spans="14:19">
      <c r="N187" s="33">
        <f t="shared" si="9"/>
        <v>106</v>
      </c>
      <c r="O187" s="65">
        <f t="shared" si="11"/>
        <v>0</v>
      </c>
      <c r="P187" s="66">
        <f t="shared" si="7"/>
        <v>0</v>
      </c>
      <c r="Q187" s="66"/>
      <c r="R187" s="64">
        <f t="shared" si="10"/>
        <v>143430.26866995744</v>
      </c>
      <c r="S187" s="66">
        <f t="shared" si="8"/>
        <v>61802.41220906801</v>
      </c>
    </row>
    <row r="188" spans="14:19">
      <c r="N188" s="33">
        <f t="shared" si="9"/>
        <v>107</v>
      </c>
      <c r="O188" s="65">
        <f t="shared" si="11"/>
        <v>0</v>
      </c>
      <c r="P188" s="66">
        <f t="shared" si="7"/>
        <v>0</v>
      </c>
      <c r="Q188" s="66"/>
      <c r="R188" s="64">
        <f t="shared" si="10"/>
        <v>143430.26866995744</v>
      </c>
      <c r="S188" s="66">
        <f t="shared" si="8"/>
        <v>61313.489830969695</v>
      </c>
    </row>
    <row r="189" spans="14:19">
      <c r="N189" s="33">
        <f t="shared" si="9"/>
        <v>108</v>
      </c>
      <c r="O189" s="65">
        <f t="shared" si="11"/>
        <v>0</v>
      </c>
      <c r="P189" s="66">
        <f t="shared" si="7"/>
        <v>0</v>
      </c>
      <c r="Q189" s="66"/>
      <c r="R189" s="64">
        <f t="shared" si="10"/>
        <v>143430.26866995744</v>
      </c>
      <c r="S189" s="66">
        <f t="shared" si="8"/>
        <v>60828.435345454556</v>
      </c>
    </row>
    <row r="190" spans="14:19">
      <c r="N190" s="33">
        <f t="shared" si="9"/>
        <v>109</v>
      </c>
      <c r="O190" s="65">
        <f t="shared" si="11"/>
        <v>0</v>
      </c>
      <c r="P190" s="66">
        <f t="shared" si="7"/>
        <v>0</v>
      </c>
      <c r="Q190" s="66"/>
      <c r="R190" s="64">
        <f t="shared" si="10"/>
        <v>157773.2955369532</v>
      </c>
      <c r="S190" s="66">
        <f t="shared" si="8"/>
        <v>66381.93996874617</v>
      </c>
    </row>
    <row r="191" spans="14:19">
      <c r="N191" s="33">
        <f t="shared" si="9"/>
        <v>110</v>
      </c>
      <c r="O191" s="65">
        <f t="shared" si="11"/>
        <v>0</v>
      </c>
      <c r="P191" s="66">
        <f t="shared" si="7"/>
        <v>0</v>
      </c>
      <c r="Q191" s="66"/>
      <c r="R191" s="64">
        <f t="shared" si="10"/>
        <v>157773.2955369532</v>
      </c>
      <c r="S191" s="66">
        <f t="shared" si="8"/>
        <v>65856.788687554959</v>
      </c>
    </row>
    <row r="192" spans="14:19">
      <c r="N192" s="33">
        <f t="shared" si="9"/>
        <v>111</v>
      </c>
      <c r="O192" s="65">
        <f t="shared" si="11"/>
        <v>0</v>
      </c>
      <c r="P192" s="66">
        <f t="shared" si="7"/>
        <v>0</v>
      </c>
      <c r="Q192" s="66"/>
      <c r="R192" s="64">
        <f t="shared" si="10"/>
        <v>157773.2955369532</v>
      </c>
      <c r="S192" s="66">
        <f t="shared" si="8"/>
        <v>65335.791907848157</v>
      </c>
    </row>
    <row r="193" spans="14:19">
      <c r="N193" s="33">
        <f t="shared" si="9"/>
        <v>112</v>
      </c>
      <c r="O193" s="65">
        <f t="shared" si="11"/>
        <v>0</v>
      </c>
      <c r="P193" s="66">
        <f t="shared" si="7"/>
        <v>0</v>
      </c>
      <c r="Q193" s="66"/>
      <c r="R193" s="64">
        <f t="shared" si="10"/>
        <v>157773.2955369532</v>
      </c>
      <c r="S193" s="66">
        <f t="shared" si="8"/>
        <v>64818.916763129542</v>
      </c>
    </row>
    <row r="194" spans="14:19">
      <c r="N194" s="33">
        <f t="shared" si="9"/>
        <v>113</v>
      </c>
      <c r="O194" s="65">
        <f t="shared" si="11"/>
        <v>0</v>
      </c>
      <c r="P194" s="66">
        <f t="shared" si="7"/>
        <v>0</v>
      </c>
      <c r="Q194" s="66"/>
      <c r="R194" s="64">
        <f t="shared" si="10"/>
        <v>157773.2955369532</v>
      </c>
      <c r="S194" s="66">
        <f t="shared" si="8"/>
        <v>64306.130646911632</v>
      </c>
    </row>
    <row r="195" spans="14:19">
      <c r="N195" s="33">
        <f t="shared" si="9"/>
        <v>114</v>
      </c>
      <c r="O195" s="65">
        <f t="shared" si="11"/>
        <v>0</v>
      </c>
      <c r="P195" s="66">
        <f t="shared" si="7"/>
        <v>0</v>
      </c>
      <c r="Q195" s="66"/>
      <c r="R195" s="64">
        <f t="shared" si="10"/>
        <v>157773.2955369532</v>
      </c>
      <c r="S195" s="66">
        <f t="shared" si="8"/>
        <v>63797.401210658732</v>
      </c>
    </row>
    <row r="196" spans="14:19">
      <c r="N196" s="33">
        <f t="shared" si="9"/>
        <v>115</v>
      </c>
      <c r="O196" s="65">
        <f t="shared" si="11"/>
        <v>0</v>
      </c>
      <c r="P196" s="66">
        <f t="shared" si="7"/>
        <v>0</v>
      </c>
      <c r="Q196" s="66"/>
      <c r="R196" s="64">
        <f t="shared" si="10"/>
        <v>157773.2955369532</v>
      </c>
      <c r="S196" s="66">
        <f t="shared" si="8"/>
        <v>63292.69636174621</v>
      </c>
    </row>
    <row r="197" spans="14:19">
      <c r="N197" s="33">
        <f t="shared" si="9"/>
        <v>116</v>
      </c>
      <c r="O197" s="65">
        <f t="shared" si="11"/>
        <v>0</v>
      </c>
      <c r="P197" s="66">
        <f t="shared" si="7"/>
        <v>0</v>
      </c>
      <c r="Q197" s="66"/>
      <c r="R197" s="64">
        <f t="shared" si="10"/>
        <v>157773.2955369532</v>
      </c>
      <c r="S197" s="66">
        <f t="shared" si="8"/>
        <v>62791.984261435995</v>
      </c>
    </row>
    <row r="198" spans="14:19">
      <c r="N198" s="33">
        <f t="shared" si="9"/>
        <v>117</v>
      </c>
      <c r="O198" s="65">
        <f t="shared" si="11"/>
        <v>0</v>
      </c>
      <c r="P198" s="66">
        <f t="shared" si="7"/>
        <v>0</v>
      </c>
      <c r="Q198" s="66"/>
      <c r="R198" s="64">
        <f t="shared" si="10"/>
        <v>157773.2955369532</v>
      </c>
      <c r="S198" s="66">
        <f t="shared" si="8"/>
        <v>62295.233322868116</v>
      </c>
    </row>
    <row r="199" spans="14:19">
      <c r="N199" s="33">
        <f t="shared" si="9"/>
        <v>118</v>
      </c>
      <c r="O199" s="65">
        <f t="shared" si="11"/>
        <v>0</v>
      </c>
      <c r="P199" s="66">
        <f t="shared" si="7"/>
        <v>0</v>
      </c>
      <c r="Q199" s="66"/>
      <c r="R199" s="64">
        <f t="shared" si="10"/>
        <v>157773.2955369532</v>
      </c>
      <c r="S199" s="66">
        <f t="shared" si="8"/>
        <v>61802.41220906801</v>
      </c>
    </row>
    <row r="200" spans="14:19">
      <c r="N200" s="33">
        <f t="shared" si="9"/>
        <v>119</v>
      </c>
      <c r="O200" s="65">
        <f t="shared" si="11"/>
        <v>0</v>
      </c>
      <c r="P200" s="66">
        <f t="shared" si="7"/>
        <v>0</v>
      </c>
      <c r="Q200" s="66"/>
      <c r="R200" s="64">
        <f t="shared" si="10"/>
        <v>157773.2955369532</v>
      </c>
      <c r="S200" s="66">
        <f t="shared" si="8"/>
        <v>61313.489830969702</v>
      </c>
    </row>
    <row r="201" spans="14:19">
      <c r="N201" s="33">
        <f t="shared" si="9"/>
        <v>120</v>
      </c>
      <c r="O201" s="65">
        <f t="shared" si="11"/>
        <v>0</v>
      </c>
      <c r="P201" s="66">
        <f t="shared" si="7"/>
        <v>0</v>
      </c>
      <c r="Q201" s="66"/>
      <c r="R201" s="64">
        <f t="shared" si="10"/>
        <v>157773.2955369532</v>
      </c>
      <c r="S201" s="66">
        <f t="shared" si="8"/>
        <v>60828.435345454556</v>
      </c>
    </row>
    <row r="202" spans="14:19">
      <c r="N202" s="33">
        <f t="shared" si="9"/>
        <v>121</v>
      </c>
      <c r="O202" s="65">
        <f t="shared" si="11"/>
        <v>0</v>
      </c>
      <c r="P202" s="66">
        <f t="shared" si="7"/>
        <v>0</v>
      </c>
      <c r="Q202" s="66"/>
      <c r="R202" s="64">
        <f t="shared" si="10"/>
        <v>173550.62509064854</v>
      </c>
      <c r="S202" s="66">
        <f t="shared" si="8"/>
        <v>66381.939968746185</v>
      </c>
    </row>
    <row r="203" spans="14:19">
      <c r="N203" s="33">
        <f t="shared" si="9"/>
        <v>122</v>
      </c>
      <c r="O203" s="65">
        <f t="shared" si="11"/>
        <v>0</v>
      </c>
      <c r="P203" s="66">
        <f t="shared" si="7"/>
        <v>0</v>
      </c>
      <c r="Q203" s="66"/>
      <c r="R203" s="64">
        <f t="shared" si="10"/>
        <v>173550.62509064854</v>
      </c>
      <c r="S203" s="66">
        <f t="shared" si="8"/>
        <v>65856.788687554974</v>
      </c>
    </row>
    <row r="204" spans="14:19">
      <c r="N204" s="33">
        <f t="shared" si="9"/>
        <v>123</v>
      </c>
      <c r="O204" s="65">
        <f t="shared" si="11"/>
        <v>0</v>
      </c>
      <c r="P204" s="66">
        <f t="shared" si="7"/>
        <v>0</v>
      </c>
      <c r="Q204" s="66"/>
      <c r="R204" s="64">
        <f t="shared" si="10"/>
        <v>173550.62509064854</v>
      </c>
      <c r="S204" s="66">
        <f t="shared" si="8"/>
        <v>65335.791907848165</v>
      </c>
    </row>
    <row r="205" spans="14:19">
      <c r="N205" s="33">
        <f t="shared" si="9"/>
        <v>124</v>
      </c>
      <c r="O205" s="65">
        <f t="shared" si="11"/>
        <v>0</v>
      </c>
      <c r="P205" s="66">
        <f t="shared" si="7"/>
        <v>0</v>
      </c>
      <c r="Q205" s="66"/>
      <c r="R205" s="64">
        <f t="shared" si="10"/>
        <v>173550.62509064854</v>
      </c>
      <c r="S205" s="66">
        <f t="shared" si="8"/>
        <v>64818.91676312955</v>
      </c>
    </row>
    <row r="206" spans="14:19">
      <c r="N206" s="33">
        <f t="shared" si="9"/>
        <v>125</v>
      </c>
      <c r="O206" s="65">
        <f t="shared" si="11"/>
        <v>0</v>
      </c>
      <c r="P206" s="66">
        <f t="shared" si="7"/>
        <v>0</v>
      </c>
      <c r="Q206" s="66"/>
      <c r="R206" s="64">
        <f t="shared" si="10"/>
        <v>173550.62509064854</v>
      </c>
      <c r="S206" s="66">
        <f t="shared" si="8"/>
        <v>64306.130646911653</v>
      </c>
    </row>
    <row r="207" spans="14:19">
      <c r="N207" s="33">
        <f t="shared" si="9"/>
        <v>126</v>
      </c>
      <c r="O207" s="65">
        <f t="shared" si="11"/>
        <v>0</v>
      </c>
      <c r="P207" s="66">
        <f t="shared" si="7"/>
        <v>0</v>
      </c>
      <c r="Q207" s="66"/>
      <c r="R207" s="64">
        <f t="shared" si="10"/>
        <v>173550.62509064854</v>
      </c>
      <c r="S207" s="66">
        <f t="shared" si="8"/>
        <v>63797.401210658725</v>
      </c>
    </row>
    <row r="208" spans="14:19">
      <c r="N208" s="33">
        <f t="shared" si="9"/>
        <v>127</v>
      </c>
      <c r="O208" s="65">
        <f t="shared" si="11"/>
        <v>0</v>
      </c>
      <c r="P208" s="66">
        <f t="shared" si="7"/>
        <v>0</v>
      </c>
      <c r="Q208" s="66"/>
      <c r="R208" s="64">
        <f t="shared" si="10"/>
        <v>173550.62509064854</v>
      </c>
      <c r="S208" s="66">
        <f t="shared" si="8"/>
        <v>63292.696361746202</v>
      </c>
    </row>
    <row r="209" spans="14:19">
      <c r="N209" s="33">
        <f t="shared" si="9"/>
        <v>128</v>
      </c>
      <c r="O209" s="65">
        <f t="shared" si="11"/>
        <v>0</v>
      </c>
      <c r="P209" s="66">
        <f t="shared" si="7"/>
        <v>0</v>
      </c>
      <c r="Q209" s="66"/>
      <c r="R209" s="64">
        <f t="shared" si="10"/>
        <v>173550.62509064854</v>
      </c>
      <c r="S209" s="66">
        <f t="shared" si="8"/>
        <v>62791.984261436002</v>
      </c>
    </row>
    <row r="210" spans="14:19">
      <c r="N210" s="33">
        <f t="shared" si="9"/>
        <v>129</v>
      </c>
      <c r="O210" s="65">
        <f t="shared" si="11"/>
        <v>0</v>
      </c>
      <c r="P210" s="66">
        <f t="shared" si="7"/>
        <v>0</v>
      </c>
      <c r="Q210" s="66"/>
      <c r="R210" s="64">
        <f t="shared" si="10"/>
        <v>173550.62509064854</v>
      </c>
      <c r="S210" s="66">
        <f t="shared" si="8"/>
        <v>62295.233322868124</v>
      </c>
    </row>
    <row r="211" spans="14:19">
      <c r="N211" s="33">
        <f t="shared" si="9"/>
        <v>130</v>
      </c>
      <c r="O211" s="65">
        <f t="shared" si="11"/>
        <v>0</v>
      </c>
      <c r="P211" s="66">
        <f t="shared" ref="P211:P274" si="12">IF(N211&gt;($Q$66*12),0,+(P210+O211)*$P$76)</f>
        <v>0</v>
      </c>
      <c r="Q211" s="66"/>
      <c r="R211" s="64">
        <f t="shared" si="10"/>
        <v>173550.62509064854</v>
      </c>
      <c r="S211" s="66">
        <f t="shared" ref="S211:S274" si="13">+R211*$S$76^N211</f>
        <v>61802.412209068025</v>
      </c>
    </row>
    <row r="212" spans="14:19">
      <c r="N212" s="33">
        <f t="shared" ref="N212:N275" si="14">+N211+1</f>
        <v>131</v>
      </c>
      <c r="O212" s="65">
        <f t="shared" si="11"/>
        <v>0</v>
      </c>
      <c r="P212" s="66">
        <f t="shared" si="12"/>
        <v>0</v>
      </c>
      <c r="Q212" s="66"/>
      <c r="R212" s="64">
        <f t="shared" si="10"/>
        <v>173550.62509064854</v>
      </c>
      <c r="S212" s="66">
        <f t="shared" si="13"/>
        <v>61313.489830969709</v>
      </c>
    </row>
    <row r="213" spans="14:19">
      <c r="N213" s="33">
        <f t="shared" si="14"/>
        <v>132</v>
      </c>
      <c r="O213" s="65">
        <f t="shared" si="11"/>
        <v>0</v>
      </c>
      <c r="P213" s="66">
        <f t="shared" si="12"/>
        <v>0</v>
      </c>
      <c r="Q213" s="66"/>
      <c r="R213" s="64">
        <f t="shared" si="10"/>
        <v>173550.62509064854</v>
      </c>
      <c r="S213" s="66">
        <f t="shared" si="13"/>
        <v>60828.435345454564</v>
      </c>
    </row>
    <row r="214" spans="14:19">
      <c r="N214" s="33">
        <f t="shared" si="14"/>
        <v>133</v>
      </c>
      <c r="O214" s="65">
        <f t="shared" si="11"/>
        <v>0</v>
      </c>
      <c r="P214" s="66">
        <f t="shared" si="12"/>
        <v>0</v>
      </c>
      <c r="Q214" s="66"/>
      <c r="R214" s="64">
        <f t="shared" si="10"/>
        <v>190905.68759971342</v>
      </c>
      <c r="S214" s="66">
        <f t="shared" si="13"/>
        <v>66381.939968746185</v>
      </c>
    </row>
    <row r="215" spans="14:19">
      <c r="N215" s="33">
        <f t="shared" si="14"/>
        <v>134</v>
      </c>
      <c r="O215" s="65">
        <f t="shared" si="11"/>
        <v>0</v>
      </c>
      <c r="P215" s="66">
        <f t="shared" si="12"/>
        <v>0</v>
      </c>
      <c r="Q215" s="66"/>
      <c r="R215" s="64">
        <f t="shared" si="10"/>
        <v>190905.68759971342</v>
      </c>
      <c r="S215" s="66">
        <f t="shared" si="13"/>
        <v>65856.788687554974</v>
      </c>
    </row>
    <row r="216" spans="14:19">
      <c r="N216" s="33">
        <f t="shared" si="14"/>
        <v>135</v>
      </c>
      <c r="O216" s="65">
        <f t="shared" si="11"/>
        <v>0</v>
      </c>
      <c r="P216" s="66">
        <f t="shared" si="12"/>
        <v>0</v>
      </c>
      <c r="Q216" s="66"/>
      <c r="R216" s="64">
        <f t="shared" si="10"/>
        <v>190905.68759971342</v>
      </c>
      <c r="S216" s="66">
        <f t="shared" si="13"/>
        <v>65335.791907848165</v>
      </c>
    </row>
    <row r="217" spans="14:19">
      <c r="N217" s="33">
        <f t="shared" si="14"/>
        <v>136</v>
      </c>
      <c r="O217" s="65">
        <f t="shared" si="11"/>
        <v>0</v>
      </c>
      <c r="P217" s="66">
        <f t="shared" si="12"/>
        <v>0</v>
      </c>
      <c r="Q217" s="66"/>
      <c r="R217" s="64">
        <f t="shared" si="10"/>
        <v>190905.68759971342</v>
      </c>
      <c r="S217" s="66">
        <f t="shared" si="13"/>
        <v>64818.91676312955</v>
      </c>
    </row>
    <row r="218" spans="14:19">
      <c r="N218" s="33">
        <f t="shared" si="14"/>
        <v>137</v>
      </c>
      <c r="O218" s="65">
        <f t="shared" si="11"/>
        <v>0</v>
      </c>
      <c r="P218" s="66">
        <f t="shared" si="12"/>
        <v>0</v>
      </c>
      <c r="Q218" s="66"/>
      <c r="R218" s="64">
        <f t="shared" si="10"/>
        <v>190905.68759971342</v>
      </c>
      <c r="S218" s="66">
        <f t="shared" si="13"/>
        <v>64306.130646911646</v>
      </c>
    </row>
    <row r="219" spans="14:19">
      <c r="N219" s="33">
        <f t="shared" si="14"/>
        <v>138</v>
      </c>
      <c r="O219" s="65">
        <f t="shared" si="11"/>
        <v>0</v>
      </c>
      <c r="P219" s="66">
        <f t="shared" si="12"/>
        <v>0</v>
      </c>
      <c r="Q219" s="66"/>
      <c r="R219" s="64">
        <f t="shared" si="10"/>
        <v>190905.68759971342</v>
      </c>
      <c r="S219" s="66">
        <f t="shared" si="13"/>
        <v>63797.40121065874</v>
      </c>
    </row>
    <row r="220" spans="14:19">
      <c r="N220" s="33">
        <f t="shared" si="14"/>
        <v>139</v>
      </c>
      <c r="O220" s="65">
        <f t="shared" si="11"/>
        <v>0</v>
      </c>
      <c r="P220" s="66">
        <f t="shared" si="12"/>
        <v>0</v>
      </c>
      <c r="Q220" s="66"/>
      <c r="R220" s="64">
        <f t="shared" si="10"/>
        <v>190905.68759971342</v>
      </c>
      <c r="S220" s="66">
        <f t="shared" si="13"/>
        <v>63292.696361746217</v>
      </c>
    </row>
    <row r="221" spans="14:19">
      <c r="N221" s="33">
        <f t="shared" si="14"/>
        <v>140</v>
      </c>
      <c r="O221" s="65">
        <f t="shared" si="11"/>
        <v>0</v>
      </c>
      <c r="P221" s="66">
        <f t="shared" si="12"/>
        <v>0</v>
      </c>
      <c r="Q221" s="66"/>
      <c r="R221" s="64">
        <f t="shared" si="10"/>
        <v>190905.68759971342</v>
      </c>
      <c r="S221" s="66">
        <f t="shared" si="13"/>
        <v>62791.98426143601</v>
      </c>
    </row>
    <row r="222" spans="14:19">
      <c r="N222" s="33">
        <f t="shared" si="14"/>
        <v>141</v>
      </c>
      <c r="O222" s="65">
        <f t="shared" si="11"/>
        <v>0</v>
      </c>
      <c r="P222" s="66">
        <f t="shared" si="12"/>
        <v>0</v>
      </c>
      <c r="Q222" s="66"/>
      <c r="R222" s="64">
        <f t="shared" ref="R222:R285" si="15">IF(N222&gt;$H$28*12,0,+R210*(1+$H$31))</f>
        <v>190905.68759971342</v>
      </c>
      <c r="S222" s="66">
        <f t="shared" si="13"/>
        <v>62295.233322868131</v>
      </c>
    </row>
    <row r="223" spans="14:19">
      <c r="N223" s="33">
        <f t="shared" si="14"/>
        <v>142</v>
      </c>
      <c r="O223" s="65">
        <f t="shared" ref="O223:O286" si="16">+O211*(1+$H$21)</f>
        <v>0</v>
      </c>
      <c r="P223" s="66">
        <f t="shared" si="12"/>
        <v>0</v>
      </c>
      <c r="Q223" s="66"/>
      <c r="R223" s="64">
        <f t="shared" si="15"/>
        <v>190905.68759971342</v>
      </c>
      <c r="S223" s="66">
        <f t="shared" si="13"/>
        <v>61802.412209068025</v>
      </c>
    </row>
    <row r="224" spans="14:19">
      <c r="N224" s="33">
        <f t="shared" si="14"/>
        <v>143</v>
      </c>
      <c r="O224" s="65">
        <f t="shared" si="16"/>
        <v>0</v>
      </c>
      <c r="P224" s="66">
        <f t="shared" si="12"/>
        <v>0</v>
      </c>
      <c r="Q224" s="66"/>
      <c r="R224" s="64">
        <f t="shared" si="15"/>
        <v>190905.68759971342</v>
      </c>
      <c r="S224" s="66">
        <f t="shared" si="13"/>
        <v>61313.489830969709</v>
      </c>
    </row>
    <row r="225" spans="14:19">
      <c r="N225" s="33">
        <f t="shared" si="14"/>
        <v>144</v>
      </c>
      <c r="O225" s="65">
        <f t="shared" si="16"/>
        <v>0</v>
      </c>
      <c r="P225" s="66">
        <f t="shared" si="12"/>
        <v>0</v>
      </c>
      <c r="Q225" s="66"/>
      <c r="R225" s="64">
        <f t="shared" si="15"/>
        <v>190905.68759971342</v>
      </c>
      <c r="S225" s="66">
        <f t="shared" si="13"/>
        <v>60828.435345454564</v>
      </c>
    </row>
    <row r="226" spans="14:19">
      <c r="N226" s="33">
        <f t="shared" si="14"/>
        <v>145</v>
      </c>
      <c r="O226" s="65">
        <f t="shared" si="16"/>
        <v>0</v>
      </c>
      <c r="P226" s="66">
        <f t="shared" si="12"/>
        <v>0</v>
      </c>
      <c r="Q226" s="66"/>
      <c r="R226" s="64">
        <f t="shared" si="15"/>
        <v>209996.25635968478</v>
      </c>
      <c r="S226" s="66">
        <f t="shared" si="13"/>
        <v>66381.939968746199</v>
      </c>
    </row>
    <row r="227" spans="14:19">
      <c r="N227" s="33">
        <f t="shared" si="14"/>
        <v>146</v>
      </c>
      <c r="O227" s="65">
        <f t="shared" si="16"/>
        <v>0</v>
      </c>
      <c r="P227" s="66">
        <f t="shared" si="12"/>
        <v>0</v>
      </c>
      <c r="Q227" s="66"/>
      <c r="R227" s="64">
        <f t="shared" si="15"/>
        <v>209996.25635968478</v>
      </c>
      <c r="S227" s="66">
        <f t="shared" si="13"/>
        <v>65856.788687554988</v>
      </c>
    </row>
    <row r="228" spans="14:19">
      <c r="N228" s="33">
        <f t="shared" si="14"/>
        <v>147</v>
      </c>
      <c r="O228" s="65">
        <f t="shared" si="16"/>
        <v>0</v>
      </c>
      <c r="P228" s="66">
        <f t="shared" si="12"/>
        <v>0</v>
      </c>
      <c r="Q228" s="66"/>
      <c r="R228" s="64">
        <f t="shared" si="15"/>
        <v>209996.25635968478</v>
      </c>
      <c r="S228" s="66">
        <f t="shared" si="13"/>
        <v>65335.791907848165</v>
      </c>
    </row>
    <row r="229" spans="14:19">
      <c r="N229" s="33">
        <f t="shared" si="14"/>
        <v>148</v>
      </c>
      <c r="O229" s="65">
        <f t="shared" si="16"/>
        <v>0</v>
      </c>
      <c r="P229" s="66">
        <f t="shared" si="12"/>
        <v>0</v>
      </c>
      <c r="Q229" s="66"/>
      <c r="R229" s="64">
        <f t="shared" si="15"/>
        <v>209996.25635968478</v>
      </c>
      <c r="S229" s="66">
        <f t="shared" si="13"/>
        <v>64818.916763129542</v>
      </c>
    </row>
    <row r="230" spans="14:19">
      <c r="N230" s="33">
        <f t="shared" si="14"/>
        <v>149</v>
      </c>
      <c r="O230" s="65">
        <f t="shared" si="16"/>
        <v>0</v>
      </c>
      <c r="P230" s="66">
        <f t="shared" si="12"/>
        <v>0</v>
      </c>
      <c r="Q230" s="66"/>
      <c r="R230" s="64">
        <f t="shared" si="15"/>
        <v>209996.25635968478</v>
      </c>
      <c r="S230" s="66">
        <f t="shared" si="13"/>
        <v>64306.130646911639</v>
      </c>
    </row>
    <row r="231" spans="14:19">
      <c r="N231" s="33">
        <f t="shared" si="14"/>
        <v>150</v>
      </c>
      <c r="O231" s="65">
        <f t="shared" si="16"/>
        <v>0</v>
      </c>
      <c r="P231" s="66">
        <f t="shared" si="12"/>
        <v>0</v>
      </c>
      <c r="Q231" s="66"/>
      <c r="R231" s="64">
        <f t="shared" si="15"/>
        <v>209996.25635968478</v>
      </c>
      <c r="S231" s="66">
        <f t="shared" si="13"/>
        <v>63797.401210658732</v>
      </c>
    </row>
    <row r="232" spans="14:19">
      <c r="N232" s="33">
        <f t="shared" si="14"/>
        <v>151</v>
      </c>
      <c r="O232" s="65">
        <f t="shared" si="16"/>
        <v>0</v>
      </c>
      <c r="P232" s="66">
        <f t="shared" si="12"/>
        <v>0</v>
      </c>
      <c r="Q232" s="66"/>
      <c r="R232" s="64">
        <f t="shared" si="15"/>
        <v>209996.25635968478</v>
      </c>
      <c r="S232" s="66">
        <f t="shared" si="13"/>
        <v>63292.69636174621</v>
      </c>
    </row>
    <row r="233" spans="14:19">
      <c r="N233" s="33">
        <f t="shared" si="14"/>
        <v>152</v>
      </c>
      <c r="O233" s="65">
        <f t="shared" si="16"/>
        <v>0</v>
      </c>
      <c r="P233" s="66">
        <f t="shared" si="12"/>
        <v>0</v>
      </c>
      <c r="Q233" s="66"/>
      <c r="R233" s="64">
        <f t="shared" si="15"/>
        <v>209996.25635968478</v>
      </c>
      <c r="S233" s="66">
        <f t="shared" si="13"/>
        <v>62791.98426143601</v>
      </c>
    </row>
    <row r="234" spans="14:19">
      <c r="N234" s="33">
        <f t="shared" si="14"/>
        <v>153</v>
      </c>
      <c r="O234" s="65">
        <f t="shared" si="16"/>
        <v>0</v>
      </c>
      <c r="P234" s="66">
        <f t="shared" si="12"/>
        <v>0</v>
      </c>
      <c r="Q234" s="66"/>
      <c r="R234" s="64">
        <f t="shared" si="15"/>
        <v>209996.25635968478</v>
      </c>
      <c r="S234" s="66">
        <f t="shared" si="13"/>
        <v>62295.233322868138</v>
      </c>
    </row>
    <row r="235" spans="14:19">
      <c r="N235" s="33">
        <f t="shared" si="14"/>
        <v>154</v>
      </c>
      <c r="O235" s="65">
        <f t="shared" si="16"/>
        <v>0</v>
      </c>
      <c r="P235" s="66">
        <f t="shared" si="12"/>
        <v>0</v>
      </c>
      <c r="Q235" s="66"/>
      <c r="R235" s="64">
        <f t="shared" si="15"/>
        <v>209996.25635968478</v>
      </c>
      <c r="S235" s="66">
        <f t="shared" si="13"/>
        <v>61802.412209068025</v>
      </c>
    </row>
    <row r="236" spans="14:19">
      <c r="N236" s="33">
        <f t="shared" si="14"/>
        <v>155</v>
      </c>
      <c r="O236" s="65">
        <f t="shared" si="16"/>
        <v>0</v>
      </c>
      <c r="P236" s="66">
        <f t="shared" si="12"/>
        <v>0</v>
      </c>
      <c r="Q236" s="66"/>
      <c r="R236" s="64">
        <f t="shared" si="15"/>
        <v>209996.25635968478</v>
      </c>
      <c r="S236" s="66">
        <f t="shared" si="13"/>
        <v>61313.489830969716</v>
      </c>
    </row>
    <row r="237" spans="14:19">
      <c r="N237" s="33">
        <f t="shared" si="14"/>
        <v>156</v>
      </c>
      <c r="O237" s="65">
        <f t="shared" si="16"/>
        <v>0</v>
      </c>
      <c r="P237" s="66">
        <f t="shared" si="12"/>
        <v>0</v>
      </c>
      <c r="Q237" s="66"/>
      <c r="R237" s="64">
        <f t="shared" si="15"/>
        <v>209996.25635968478</v>
      </c>
      <c r="S237" s="66">
        <f t="shared" si="13"/>
        <v>60828.435345454571</v>
      </c>
    </row>
    <row r="238" spans="14:19">
      <c r="N238" s="33">
        <f t="shared" si="14"/>
        <v>157</v>
      </c>
      <c r="O238" s="65">
        <f t="shared" si="16"/>
        <v>0</v>
      </c>
      <c r="P238" s="66">
        <f t="shared" si="12"/>
        <v>0</v>
      </c>
      <c r="Q238" s="66"/>
      <c r="R238" s="64">
        <f t="shared" si="15"/>
        <v>230995.88199565327</v>
      </c>
      <c r="S238" s="66">
        <f t="shared" si="13"/>
        <v>66381.939968746199</v>
      </c>
    </row>
    <row r="239" spans="14:19">
      <c r="N239" s="33">
        <f t="shared" si="14"/>
        <v>158</v>
      </c>
      <c r="O239" s="65">
        <f t="shared" si="16"/>
        <v>0</v>
      </c>
      <c r="P239" s="66">
        <f t="shared" si="12"/>
        <v>0</v>
      </c>
      <c r="Q239" s="66"/>
      <c r="R239" s="64">
        <f t="shared" si="15"/>
        <v>230995.88199565327</v>
      </c>
      <c r="S239" s="66">
        <f t="shared" si="13"/>
        <v>65856.788687554974</v>
      </c>
    </row>
    <row r="240" spans="14:19">
      <c r="N240" s="33">
        <f t="shared" si="14"/>
        <v>159</v>
      </c>
      <c r="O240" s="65">
        <f t="shared" si="16"/>
        <v>0</v>
      </c>
      <c r="P240" s="66">
        <f t="shared" si="12"/>
        <v>0</v>
      </c>
      <c r="Q240" s="66"/>
      <c r="R240" s="64">
        <f t="shared" si="15"/>
        <v>230995.88199565327</v>
      </c>
      <c r="S240" s="66">
        <f t="shared" si="13"/>
        <v>65335.791907848165</v>
      </c>
    </row>
    <row r="241" spans="14:19">
      <c r="N241" s="33">
        <f t="shared" si="14"/>
        <v>160</v>
      </c>
      <c r="O241" s="65">
        <f t="shared" si="16"/>
        <v>0</v>
      </c>
      <c r="P241" s="66">
        <f t="shared" si="12"/>
        <v>0</v>
      </c>
      <c r="Q241" s="66"/>
      <c r="R241" s="64">
        <f t="shared" si="15"/>
        <v>230995.88199565327</v>
      </c>
      <c r="S241" s="66">
        <f t="shared" si="13"/>
        <v>64818.916763129557</v>
      </c>
    </row>
    <row r="242" spans="14:19">
      <c r="N242" s="33">
        <f t="shared" si="14"/>
        <v>161</v>
      </c>
      <c r="O242" s="65">
        <f t="shared" si="16"/>
        <v>0</v>
      </c>
      <c r="P242" s="66">
        <f t="shared" si="12"/>
        <v>0</v>
      </c>
      <c r="Q242" s="66"/>
      <c r="R242" s="64">
        <f t="shared" si="15"/>
        <v>230995.88199565327</v>
      </c>
      <c r="S242" s="66">
        <f t="shared" si="13"/>
        <v>64306.130646911646</v>
      </c>
    </row>
    <row r="243" spans="14:19">
      <c r="N243" s="33">
        <f t="shared" si="14"/>
        <v>162</v>
      </c>
      <c r="O243" s="65">
        <f t="shared" si="16"/>
        <v>0</v>
      </c>
      <c r="P243" s="66">
        <f t="shared" si="12"/>
        <v>0</v>
      </c>
      <c r="Q243" s="66"/>
      <c r="R243" s="64">
        <f t="shared" si="15"/>
        <v>230995.88199565327</v>
      </c>
      <c r="S243" s="66">
        <f t="shared" si="13"/>
        <v>63797.401210658732</v>
      </c>
    </row>
    <row r="244" spans="14:19">
      <c r="N244" s="33">
        <f t="shared" si="14"/>
        <v>163</v>
      </c>
      <c r="O244" s="65">
        <f t="shared" si="16"/>
        <v>0</v>
      </c>
      <c r="P244" s="66">
        <f t="shared" si="12"/>
        <v>0</v>
      </c>
      <c r="Q244" s="66"/>
      <c r="R244" s="64">
        <f t="shared" si="15"/>
        <v>230995.88199565327</v>
      </c>
      <c r="S244" s="66">
        <f t="shared" si="13"/>
        <v>63292.69636174621</v>
      </c>
    </row>
    <row r="245" spans="14:19">
      <c r="N245" s="33">
        <f t="shared" si="14"/>
        <v>164</v>
      </c>
      <c r="O245" s="65">
        <f t="shared" si="16"/>
        <v>0</v>
      </c>
      <c r="P245" s="66">
        <f t="shared" si="12"/>
        <v>0</v>
      </c>
      <c r="Q245" s="66"/>
      <c r="R245" s="64">
        <f t="shared" si="15"/>
        <v>230995.88199565327</v>
      </c>
      <c r="S245" s="66">
        <f t="shared" si="13"/>
        <v>62791.984261436002</v>
      </c>
    </row>
    <row r="246" spans="14:19">
      <c r="N246" s="33">
        <f t="shared" si="14"/>
        <v>165</v>
      </c>
      <c r="O246" s="65">
        <f t="shared" si="16"/>
        <v>0</v>
      </c>
      <c r="P246" s="66">
        <f t="shared" si="12"/>
        <v>0</v>
      </c>
      <c r="Q246" s="66"/>
      <c r="R246" s="64">
        <f t="shared" si="15"/>
        <v>230995.88199565327</v>
      </c>
      <c r="S246" s="66">
        <f t="shared" si="13"/>
        <v>62295.233322868131</v>
      </c>
    </row>
    <row r="247" spans="14:19">
      <c r="N247" s="33">
        <f t="shared" si="14"/>
        <v>166</v>
      </c>
      <c r="O247" s="65">
        <f t="shared" si="16"/>
        <v>0</v>
      </c>
      <c r="P247" s="66">
        <f t="shared" si="12"/>
        <v>0</v>
      </c>
      <c r="Q247" s="66"/>
      <c r="R247" s="64">
        <f t="shared" si="15"/>
        <v>230995.88199565327</v>
      </c>
      <c r="S247" s="66">
        <f t="shared" si="13"/>
        <v>61802.412209068025</v>
      </c>
    </row>
    <row r="248" spans="14:19">
      <c r="N248" s="33">
        <f t="shared" si="14"/>
        <v>167</v>
      </c>
      <c r="O248" s="65">
        <f t="shared" si="16"/>
        <v>0</v>
      </c>
      <c r="P248" s="66">
        <f t="shared" si="12"/>
        <v>0</v>
      </c>
      <c r="Q248" s="66"/>
      <c r="R248" s="64">
        <f t="shared" si="15"/>
        <v>230995.88199565327</v>
      </c>
      <c r="S248" s="66">
        <f t="shared" si="13"/>
        <v>61313.489830969709</v>
      </c>
    </row>
    <row r="249" spans="14:19">
      <c r="N249" s="33">
        <f t="shared" si="14"/>
        <v>168</v>
      </c>
      <c r="O249" s="65">
        <f t="shared" si="16"/>
        <v>0</v>
      </c>
      <c r="P249" s="66">
        <f t="shared" si="12"/>
        <v>0</v>
      </c>
      <c r="Q249" s="66"/>
      <c r="R249" s="64">
        <f t="shared" si="15"/>
        <v>230995.88199565327</v>
      </c>
      <c r="S249" s="66">
        <f t="shared" si="13"/>
        <v>60828.435345454571</v>
      </c>
    </row>
    <row r="250" spans="14:19">
      <c r="N250" s="33">
        <f t="shared" si="14"/>
        <v>169</v>
      </c>
      <c r="O250" s="65">
        <f t="shared" si="16"/>
        <v>0</v>
      </c>
      <c r="P250" s="66">
        <f t="shared" si="12"/>
        <v>0</v>
      </c>
      <c r="Q250" s="66"/>
      <c r="R250" s="64">
        <f t="shared" si="15"/>
        <v>254095.47019521863</v>
      </c>
      <c r="S250" s="66">
        <f t="shared" si="13"/>
        <v>66381.939968746185</v>
      </c>
    </row>
    <row r="251" spans="14:19">
      <c r="N251" s="33">
        <f t="shared" si="14"/>
        <v>170</v>
      </c>
      <c r="O251" s="65">
        <f t="shared" si="16"/>
        <v>0</v>
      </c>
      <c r="P251" s="66">
        <f t="shared" si="12"/>
        <v>0</v>
      </c>
      <c r="Q251" s="66"/>
      <c r="R251" s="64">
        <f t="shared" si="15"/>
        <v>254095.47019521863</v>
      </c>
      <c r="S251" s="66">
        <f t="shared" si="13"/>
        <v>65856.788687554974</v>
      </c>
    </row>
    <row r="252" spans="14:19">
      <c r="N252" s="33">
        <f t="shared" si="14"/>
        <v>171</v>
      </c>
      <c r="O252" s="65">
        <f t="shared" si="16"/>
        <v>0</v>
      </c>
      <c r="P252" s="66">
        <f t="shared" si="12"/>
        <v>0</v>
      </c>
      <c r="Q252" s="66"/>
      <c r="R252" s="64">
        <f t="shared" si="15"/>
        <v>254095.47019521863</v>
      </c>
      <c r="S252" s="66">
        <f t="shared" si="13"/>
        <v>65335.791907848179</v>
      </c>
    </row>
    <row r="253" spans="14:19">
      <c r="N253" s="33">
        <f t="shared" si="14"/>
        <v>172</v>
      </c>
      <c r="O253" s="65">
        <f t="shared" si="16"/>
        <v>0</v>
      </c>
      <c r="P253" s="66">
        <f t="shared" si="12"/>
        <v>0</v>
      </c>
      <c r="Q253" s="66"/>
      <c r="R253" s="64">
        <f t="shared" si="15"/>
        <v>254095.47019521863</v>
      </c>
      <c r="S253" s="66">
        <f t="shared" si="13"/>
        <v>64818.916763129557</v>
      </c>
    </row>
    <row r="254" spans="14:19">
      <c r="N254" s="33">
        <f t="shared" si="14"/>
        <v>173</v>
      </c>
      <c r="O254" s="65">
        <f t="shared" si="16"/>
        <v>0</v>
      </c>
      <c r="P254" s="66">
        <f t="shared" si="12"/>
        <v>0</v>
      </c>
      <c r="Q254" s="66"/>
      <c r="R254" s="64">
        <f t="shared" si="15"/>
        <v>254095.47019521863</v>
      </c>
      <c r="S254" s="66">
        <f t="shared" si="13"/>
        <v>64306.130646911646</v>
      </c>
    </row>
    <row r="255" spans="14:19">
      <c r="N255" s="33">
        <f t="shared" si="14"/>
        <v>174</v>
      </c>
      <c r="O255" s="65">
        <f t="shared" si="16"/>
        <v>0</v>
      </c>
      <c r="P255" s="66">
        <f t="shared" si="12"/>
        <v>0</v>
      </c>
      <c r="Q255" s="66"/>
      <c r="R255" s="64">
        <f t="shared" si="15"/>
        <v>254095.47019521863</v>
      </c>
      <c r="S255" s="66">
        <f t="shared" si="13"/>
        <v>63797.401210658732</v>
      </c>
    </row>
    <row r="256" spans="14:19">
      <c r="N256" s="33">
        <f t="shared" si="14"/>
        <v>175</v>
      </c>
      <c r="O256" s="65">
        <f t="shared" si="16"/>
        <v>0</v>
      </c>
      <c r="P256" s="66">
        <f t="shared" si="12"/>
        <v>0</v>
      </c>
      <c r="Q256" s="66"/>
      <c r="R256" s="64">
        <f t="shared" si="15"/>
        <v>254095.47019521863</v>
      </c>
      <c r="S256" s="66">
        <f t="shared" si="13"/>
        <v>63292.69636174621</v>
      </c>
    </row>
    <row r="257" spans="14:19">
      <c r="N257" s="33">
        <f t="shared" si="14"/>
        <v>176</v>
      </c>
      <c r="O257" s="65">
        <f t="shared" si="16"/>
        <v>0</v>
      </c>
      <c r="P257" s="66">
        <f t="shared" si="12"/>
        <v>0</v>
      </c>
      <c r="Q257" s="66"/>
      <c r="R257" s="64">
        <f t="shared" si="15"/>
        <v>254095.47019521863</v>
      </c>
      <c r="S257" s="66">
        <f t="shared" si="13"/>
        <v>62791.98426143601</v>
      </c>
    </row>
    <row r="258" spans="14:19">
      <c r="N258" s="33">
        <f t="shared" si="14"/>
        <v>177</v>
      </c>
      <c r="O258" s="65">
        <f t="shared" si="16"/>
        <v>0</v>
      </c>
      <c r="P258" s="66">
        <f t="shared" si="12"/>
        <v>0</v>
      </c>
      <c r="Q258" s="66"/>
      <c r="R258" s="64">
        <f t="shared" si="15"/>
        <v>254095.47019521863</v>
      </c>
      <c r="S258" s="66">
        <f t="shared" si="13"/>
        <v>62295.233322868138</v>
      </c>
    </row>
    <row r="259" spans="14:19">
      <c r="N259" s="33">
        <f t="shared" si="14"/>
        <v>178</v>
      </c>
      <c r="O259" s="65">
        <f t="shared" si="16"/>
        <v>0</v>
      </c>
      <c r="P259" s="66">
        <f t="shared" si="12"/>
        <v>0</v>
      </c>
      <c r="Q259" s="66"/>
      <c r="R259" s="64">
        <f t="shared" si="15"/>
        <v>254095.47019521863</v>
      </c>
      <c r="S259" s="66">
        <f t="shared" si="13"/>
        <v>61802.412209068025</v>
      </c>
    </row>
    <row r="260" spans="14:19">
      <c r="N260" s="33">
        <f t="shared" si="14"/>
        <v>179</v>
      </c>
      <c r="O260" s="65">
        <f t="shared" si="16"/>
        <v>0</v>
      </c>
      <c r="P260" s="66">
        <f t="shared" si="12"/>
        <v>0</v>
      </c>
      <c r="Q260" s="66"/>
      <c r="R260" s="64">
        <f t="shared" si="15"/>
        <v>254095.47019521863</v>
      </c>
      <c r="S260" s="66">
        <f t="shared" si="13"/>
        <v>61313.489830969724</v>
      </c>
    </row>
    <row r="261" spans="14:19">
      <c r="N261" s="33">
        <f t="shared" si="14"/>
        <v>180</v>
      </c>
      <c r="O261" s="65">
        <f t="shared" si="16"/>
        <v>0</v>
      </c>
      <c r="P261" s="66">
        <f t="shared" si="12"/>
        <v>0</v>
      </c>
      <c r="Q261" s="66"/>
      <c r="R261" s="64">
        <f t="shared" si="15"/>
        <v>254095.47019521863</v>
      </c>
      <c r="S261" s="66">
        <f t="shared" si="13"/>
        <v>60828.435345454564</v>
      </c>
    </row>
    <row r="262" spans="14:19">
      <c r="N262" s="33">
        <f t="shared" si="14"/>
        <v>181</v>
      </c>
      <c r="O262" s="65">
        <f t="shared" si="16"/>
        <v>0</v>
      </c>
      <c r="P262" s="66">
        <f t="shared" si="12"/>
        <v>0</v>
      </c>
      <c r="Q262" s="66"/>
      <c r="R262" s="64">
        <f t="shared" si="15"/>
        <v>279505.01721474051</v>
      </c>
      <c r="S262" s="66">
        <f t="shared" si="13"/>
        <v>66381.939968746185</v>
      </c>
    </row>
    <row r="263" spans="14:19">
      <c r="N263" s="33">
        <f t="shared" si="14"/>
        <v>182</v>
      </c>
      <c r="O263" s="65">
        <f t="shared" si="16"/>
        <v>0</v>
      </c>
      <c r="P263" s="66">
        <f t="shared" si="12"/>
        <v>0</v>
      </c>
      <c r="Q263" s="66"/>
      <c r="R263" s="64">
        <f t="shared" si="15"/>
        <v>279505.01721474051</v>
      </c>
      <c r="S263" s="66">
        <f t="shared" si="13"/>
        <v>65856.788687554974</v>
      </c>
    </row>
    <row r="264" spans="14:19">
      <c r="N264" s="33">
        <f t="shared" si="14"/>
        <v>183</v>
      </c>
      <c r="O264" s="65">
        <f t="shared" si="16"/>
        <v>0</v>
      </c>
      <c r="P264" s="66">
        <f t="shared" si="12"/>
        <v>0</v>
      </c>
      <c r="Q264" s="66"/>
      <c r="R264" s="64">
        <f t="shared" si="15"/>
        <v>279505.01721474051</v>
      </c>
      <c r="S264" s="66">
        <f t="shared" si="13"/>
        <v>65335.791907848165</v>
      </c>
    </row>
    <row r="265" spans="14:19">
      <c r="N265" s="33">
        <f t="shared" si="14"/>
        <v>184</v>
      </c>
      <c r="O265" s="65">
        <f t="shared" si="16"/>
        <v>0</v>
      </c>
      <c r="P265" s="66">
        <f t="shared" si="12"/>
        <v>0</v>
      </c>
      <c r="Q265" s="66"/>
      <c r="R265" s="64">
        <f t="shared" si="15"/>
        <v>279505.01721474051</v>
      </c>
      <c r="S265" s="66">
        <f t="shared" si="13"/>
        <v>64818.91676312955</v>
      </c>
    </row>
    <row r="266" spans="14:19">
      <c r="N266" s="33">
        <f t="shared" si="14"/>
        <v>185</v>
      </c>
      <c r="O266" s="65">
        <f t="shared" si="16"/>
        <v>0</v>
      </c>
      <c r="P266" s="66">
        <f t="shared" si="12"/>
        <v>0</v>
      </c>
      <c r="Q266" s="66"/>
      <c r="R266" s="64">
        <f t="shared" si="15"/>
        <v>279505.01721474051</v>
      </c>
      <c r="S266" s="66">
        <f t="shared" si="13"/>
        <v>64306.130646911646</v>
      </c>
    </row>
    <row r="267" spans="14:19">
      <c r="N267" s="33">
        <f t="shared" si="14"/>
        <v>186</v>
      </c>
      <c r="O267" s="65">
        <f t="shared" si="16"/>
        <v>0</v>
      </c>
      <c r="P267" s="66">
        <f t="shared" si="12"/>
        <v>0</v>
      </c>
      <c r="Q267" s="66"/>
      <c r="R267" s="64">
        <f t="shared" si="15"/>
        <v>279505.01721474051</v>
      </c>
      <c r="S267" s="66">
        <f t="shared" si="13"/>
        <v>63797.401210658747</v>
      </c>
    </row>
    <row r="268" spans="14:19">
      <c r="N268" s="33">
        <f t="shared" si="14"/>
        <v>187</v>
      </c>
      <c r="O268" s="65">
        <f t="shared" si="16"/>
        <v>0</v>
      </c>
      <c r="P268" s="66">
        <f t="shared" si="12"/>
        <v>0</v>
      </c>
      <c r="Q268" s="66"/>
      <c r="R268" s="64">
        <f t="shared" si="15"/>
        <v>279505.01721474051</v>
      </c>
      <c r="S268" s="66">
        <f t="shared" si="13"/>
        <v>63292.696361746224</v>
      </c>
    </row>
    <row r="269" spans="14:19">
      <c r="N269" s="33">
        <f t="shared" si="14"/>
        <v>188</v>
      </c>
      <c r="O269" s="65">
        <f t="shared" si="16"/>
        <v>0</v>
      </c>
      <c r="P269" s="66">
        <f t="shared" si="12"/>
        <v>0</v>
      </c>
      <c r="Q269" s="66"/>
      <c r="R269" s="64">
        <f t="shared" si="15"/>
        <v>279505.01721474051</v>
      </c>
      <c r="S269" s="66">
        <f t="shared" si="13"/>
        <v>62791.984261436017</v>
      </c>
    </row>
    <row r="270" spans="14:19">
      <c r="N270" s="33">
        <f t="shared" si="14"/>
        <v>189</v>
      </c>
      <c r="O270" s="65">
        <f t="shared" si="16"/>
        <v>0</v>
      </c>
      <c r="P270" s="66">
        <f t="shared" si="12"/>
        <v>0</v>
      </c>
      <c r="Q270" s="66"/>
      <c r="R270" s="64">
        <f t="shared" si="15"/>
        <v>279505.01721474051</v>
      </c>
      <c r="S270" s="66">
        <f t="shared" si="13"/>
        <v>62295.233322868145</v>
      </c>
    </row>
    <row r="271" spans="14:19">
      <c r="N271" s="33">
        <f t="shared" si="14"/>
        <v>190</v>
      </c>
      <c r="O271" s="65">
        <f t="shared" si="16"/>
        <v>0</v>
      </c>
      <c r="P271" s="66">
        <f t="shared" si="12"/>
        <v>0</v>
      </c>
      <c r="Q271" s="66"/>
      <c r="R271" s="64">
        <f t="shared" si="15"/>
        <v>279505.01721474051</v>
      </c>
      <c r="S271" s="66">
        <f t="shared" si="13"/>
        <v>61802.412209068025</v>
      </c>
    </row>
    <row r="272" spans="14:19">
      <c r="N272" s="33">
        <f t="shared" si="14"/>
        <v>191</v>
      </c>
      <c r="O272" s="65">
        <f t="shared" si="16"/>
        <v>0</v>
      </c>
      <c r="P272" s="66">
        <f t="shared" si="12"/>
        <v>0</v>
      </c>
      <c r="Q272" s="66"/>
      <c r="R272" s="64">
        <f t="shared" si="15"/>
        <v>279505.01721474051</v>
      </c>
      <c r="S272" s="66">
        <f t="shared" si="13"/>
        <v>61313.489830969709</v>
      </c>
    </row>
    <row r="273" spans="14:19">
      <c r="N273" s="33">
        <f t="shared" si="14"/>
        <v>192</v>
      </c>
      <c r="O273" s="65">
        <f t="shared" si="16"/>
        <v>0</v>
      </c>
      <c r="P273" s="66">
        <f t="shared" si="12"/>
        <v>0</v>
      </c>
      <c r="Q273" s="66"/>
      <c r="R273" s="64">
        <f t="shared" si="15"/>
        <v>279505.01721474051</v>
      </c>
      <c r="S273" s="66">
        <f t="shared" si="13"/>
        <v>60828.435345454564</v>
      </c>
    </row>
    <row r="274" spans="14:19">
      <c r="N274" s="33">
        <f t="shared" si="14"/>
        <v>193</v>
      </c>
      <c r="O274" s="65">
        <f t="shared" si="16"/>
        <v>0</v>
      </c>
      <c r="P274" s="66">
        <f t="shared" si="12"/>
        <v>0</v>
      </c>
      <c r="Q274" s="66"/>
      <c r="R274" s="64">
        <f t="shared" si="15"/>
        <v>307455.51893621456</v>
      </c>
      <c r="S274" s="66">
        <f t="shared" si="13"/>
        <v>66381.939968746185</v>
      </c>
    </row>
    <row r="275" spans="14:19">
      <c r="N275" s="33">
        <f t="shared" si="14"/>
        <v>194</v>
      </c>
      <c r="O275" s="65">
        <f t="shared" si="16"/>
        <v>0</v>
      </c>
      <c r="P275" s="66">
        <f t="shared" ref="P275:P338" si="17">IF(N275&gt;($Q$66*12),0,+(P274+O275)*$P$76)</f>
        <v>0</v>
      </c>
      <c r="Q275" s="66"/>
      <c r="R275" s="64">
        <f t="shared" si="15"/>
        <v>307455.51893621456</v>
      </c>
      <c r="S275" s="66">
        <f t="shared" ref="S275:S338" si="18">+R275*$S$76^N275</f>
        <v>65856.788687554988</v>
      </c>
    </row>
    <row r="276" spans="14:19">
      <c r="N276" s="33">
        <f t="shared" ref="N276:N339" si="19">+N275+1</f>
        <v>195</v>
      </c>
      <c r="O276" s="65">
        <f t="shared" si="16"/>
        <v>0</v>
      </c>
      <c r="P276" s="66">
        <f t="shared" si="17"/>
        <v>0</v>
      </c>
      <c r="Q276" s="66"/>
      <c r="R276" s="64">
        <f t="shared" si="15"/>
        <v>307455.51893621456</v>
      </c>
      <c r="S276" s="66">
        <f t="shared" si="18"/>
        <v>65335.791907848172</v>
      </c>
    </row>
    <row r="277" spans="14:19">
      <c r="N277" s="33">
        <f t="shared" si="19"/>
        <v>196</v>
      </c>
      <c r="O277" s="65">
        <f t="shared" si="16"/>
        <v>0</v>
      </c>
      <c r="P277" s="66">
        <f t="shared" si="17"/>
        <v>0</v>
      </c>
      <c r="Q277" s="66"/>
      <c r="R277" s="64">
        <f t="shared" si="15"/>
        <v>307455.51893621456</v>
      </c>
      <c r="S277" s="66">
        <f t="shared" si="18"/>
        <v>64818.91676312955</v>
      </c>
    </row>
    <row r="278" spans="14:19">
      <c r="N278" s="33">
        <f t="shared" si="19"/>
        <v>197</v>
      </c>
      <c r="O278" s="65">
        <f t="shared" si="16"/>
        <v>0</v>
      </c>
      <c r="P278" s="66">
        <f t="shared" si="17"/>
        <v>0</v>
      </c>
      <c r="Q278" s="66"/>
      <c r="R278" s="64">
        <f t="shared" si="15"/>
        <v>307455.51893621456</v>
      </c>
      <c r="S278" s="66">
        <f t="shared" si="18"/>
        <v>64306.130646911639</v>
      </c>
    </row>
    <row r="279" spans="14:19">
      <c r="N279" s="33">
        <f t="shared" si="19"/>
        <v>198</v>
      </c>
      <c r="O279" s="65">
        <f t="shared" si="16"/>
        <v>0</v>
      </c>
      <c r="P279" s="66">
        <f t="shared" si="17"/>
        <v>0</v>
      </c>
      <c r="Q279" s="66"/>
      <c r="R279" s="64">
        <f t="shared" si="15"/>
        <v>307455.51893621456</v>
      </c>
      <c r="S279" s="66">
        <f t="shared" si="18"/>
        <v>63797.401210658732</v>
      </c>
    </row>
    <row r="280" spans="14:19">
      <c r="N280" s="33">
        <f t="shared" si="19"/>
        <v>199</v>
      </c>
      <c r="O280" s="65">
        <f t="shared" si="16"/>
        <v>0</v>
      </c>
      <c r="P280" s="66">
        <f t="shared" si="17"/>
        <v>0</v>
      </c>
      <c r="Q280" s="66"/>
      <c r="R280" s="64">
        <f t="shared" si="15"/>
        <v>307455.51893621456</v>
      </c>
      <c r="S280" s="66">
        <f t="shared" si="18"/>
        <v>63292.696361746202</v>
      </c>
    </row>
    <row r="281" spans="14:19">
      <c r="N281" s="33">
        <f t="shared" si="19"/>
        <v>200</v>
      </c>
      <c r="O281" s="65">
        <f t="shared" si="16"/>
        <v>0</v>
      </c>
      <c r="P281" s="66">
        <f t="shared" si="17"/>
        <v>0</v>
      </c>
      <c r="Q281" s="66"/>
      <c r="R281" s="64">
        <f t="shared" si="15"/>
        <v>307455.51893621456</v>
      </c>
      <c r="S281" s="66">
        <f t="shared" si="18"/>
        <v>62791.984261436002</v>
      </c>
    </row>
    <row r="282" spans="14:19">
      <c r="N282" s="33">
        <f t="shared" si="19"/>
        <v>201</v>
      </c>
      <c r="O282" s="65">
        <f t="shared" si="16"/>
        <v>0</v>
      </c>
      <c r="P282" s="66">
        <f t="shared" si="17"/>
        <v>0</v>
      </c>
      <c r="Q282" s="66"/>
      <c r="R282" s="64">
        <f t="shared" si="15"/>
        <v>307455.51893621456</v>
      </c>
      <c r="S282" s="66">
        <f t="shared" si="18"/>
        <v>62295.233322868131</v>
      </c>
    </row>
    <row r="283" spans="14:19">
      <c r="N283" s="33">
        <f t="shared" si="19"/>
        <v>202</v>
      </c>
      <c r="O283" s="65">
        <f t="shared" si="16"/>
        <v>0</v>
      </c>
      <c r="P283" s="66">
        <f t="shared" si="17"/>
        <v>0</v>
      </c>
      <c r="Q283" s="66"/>
      <c r="R283" s="64">
        <f t="shared" si="15"/>
        <v>307455.51893621456</v>
      </c>
      <c r="S283" s="66">
        <f t="shared" si="18"/>
        <v>61802.412209068025</v>
      </c>
    </row>
    <row r="284" spans="14:19">
      <c r="N284" s="33">
        <f t="shared" si="19"/>
        <v>203</v>
      </c>
      <c r="O284" s="65">
        <f t="shared" si="16"/>
        <v>0</v>
      </c>
      <c r="P284" s="66">
        <f t="shared" si="17"/>
        <v>0</v>
      </c>
      <c r="Q284" s="66"/>
      <c r="R284" s="64">
        <f t="shared" si="15"/>
        <v>307455.51893621456</v>
      </c>
      <c r="S284" s="66">
        <f t="shared" si="18"/>
        <v>61313.489830969709</v>
      </c>
    </row>
    <row r="285" spans="14:19">
      <c r="N285" s="33">
        <f t="shared" si="19"/>
        <v>204</v>
      </c>
      <c r="O285" s="65">
        <f t="shared" si="16"/>
        <v>0</v>
      </c>
      <c r="P285" s="66">
        <f t="shared" si="17"/>
        <v>0</v>
      </c>
      <c r="Q285" s="66"/>
      <c r="R285" s="64">
        <f t="shared" si="15"/>
        <v>307455.51893621456</v>
      </c>
      <c r="S285" s="66">
        <f t="shared" si="18"/>
        <v>60828.435345454564</v>
      </c>
    </row>
    <row r="286" spans="14:19">
      <c r="N286" s="33">
        <f t="shared" si="19"/>
        <v>205</v>
      </c>
      <c r="O286" s="65">
        <f t="shared" si="16"/>
        <v>0</v>
      </c>
      <c r="P286" s="66">
        <f t="shared" si="17"/>
        <v>0</v>
      </c>
      <c r="Q286" s="66"/>
      <c r="R286" s="64">
        <f t="shared" ref="R286:R349" si="20">IF(N286&gt;$H$28*12,0,+R274*(1+$H$31))</f>
        <v>338201.07082983607</v>
      </c>
      <c r="S286" s="66">
        <f t="shared" si="18"/>
        <v>66381.939968746199</v>
      </c>
    </row>
    <row r="287" spans="14:19">
      <c r="N287" s="33">
        <f t="shared" si="19"/>
        <v>206</v>
      </c>
      <c r="O287" s="65">
        <f t="shared" ref="O287:O350" si="21">+O275*(1+$H$21)</f>
        <v>0</v>
      </c>
      <c r="P287" s="66">
        <f t="shared" si="17"/>
        <v>0</v>
      </c>
      <c r="Q287" s="66"/>
      <c r="R287" s="64">
        <f t="shared" si="20"/>
        <v>338201.07082983607</v>
      </c>
      <c r="S287" s="66">
        <f t="shared" si="18"/>
        <v>65856.788687554988</v>
      </c>
    </row>
    <row r="288" spans="14:19">
      <c r="N288" s="33">
        <f t="shared" si="19"/>
        <v>207</v>
      </c>
      <c r="O288" s="65">
        <f t="shared" si="21"/>
        <v>0</v>
      </c>
      <c r="P288" s="66">
        <f t="shared" si="17"/>
        <v>0</v>
      </c>
      <c r="Q288" s="66"/>
      <c r="R288" s="64">
        <f t="shared" si="20"/>
        <v>338201.07082983607</v>
      </c>
      <c r="S288" s="66">
        <f t="shared" si="18"/>
        <v>65335.791907848172</v>
      </c>
    </row>
    <row r="289" spans="14:19">
      <c r="N289" s="33">
        <f t="shared" si="19"/>
        <v>208</v>
      </c>
      <c r="O289" s="65">
        <f t="shared" si="21"/>
        <v>0</v>
      </c>
      <c r="P289" s="66">
        <f t="shared" si="17"/>
        <v>0</v>
      </c>
      <c r="Q289" s="66"/>
      <c r="R289" s="64">
        <f t="shared" si="20"/>
        <v>338201.07082983607</v>
      </c>
      <c r="S289" s="66">
        <f t="shared" si="18"/>
        <v>64818.916763129564</v>
      </c>
    </row>
    <row r="290" spans="14:19">
      <c r="N290" s="33">
        <f t="shared" si="19"/>
        <v>209</v>
      </c>
      <c r="O290" s="65">
        <f t="shared" si="21"/>
        <v>0</v>
      </c>
      <c r="P290" s="66">
        <f t="shared" si="17"/>
        <v>0</v>
      </c>
      <c r="Q290" s="66"/>
      <c r="R290" s="64">
        <f t="shared" si="20"/>
        <v>338201.07082983607</v>
      </c>
      <c r="S290" s="66">
        <f t="shared" si="18"/>
        <v>64306.130646911653</v>
      </c>
    </row>
    <row r="291" spans="14:19">
      <c r="N291" s="33">
        <f t="shared" si="19"/>
        <v>210</v>
      </c>
      <c r="O291" s="65">
        <f t="shared" si="21"/>
        <v>0</v>
      </c>
      <c r="P291" s="66">
        <f t="shared" si="17"/>
        <v>0</v>
      </c>
      <c r="Q291" s="66"/>
      <c r="R291" s="64">
        <f t="shared" si="20"/>
        <v>338201.07082983607</v>
      </c>
      <c r="S291" s="66">
        <f t="shared" si="18"/>
        <v>63797.401210658754</v>
      </c>
    </row>
    <row r="292" spans="14:19">
      <c r="N292" s="33">
        <f t="shared" si="19"/>
        <v>211</v>
      </c>
      <c r="O292" s="65">
        <f t="shared" si="21"/>
        <v>0</v>
      </c>
      <c r="P292" s="66">
        <f t="shared" si="17"/>
        <v>0</v>
      </c>
      <c r="Q292" s="66"/>
      <c r="R292" s="64">
        <f t="shared" si="20"/>
        <v>338201.07082983607</v>
      </c>
      <c r="S292" s="66">
        <f t="shared" si="18"/>
        <v>63292.696361746217</v>
      </c>
    </row>
    <row r="293" spans="14:19">
      <c r="N293" s="33">
        <f t="shared" si="19"/>
        <v>212</v>
      </c>
      <c r="O293" s="65">
        <f t="shared" si="21"/>
        <v>0</v>
      </c>
      <c r="P293" s="66">
        <f t="shared" si="17"/>
        <v>0</v>
      </c>
      <c r="Q293" s="66"/>
      <c r="R293" s="64">
        <f t="shared" si="20"/>
        <v>338201.07082983607</v>
      </c>
      <c r="S293" s="66">
        <f t="shared" si="18"/>
        <v>62791.984261436002</v>
      </c>
    </row>
    <row r="294" spans="14:19">
      <c r="N294" s="33">
        <f t="shared" si="19"/>
        <v>213</v>
      </c>
      <c r="O294" s="65">
        <f t="shared" si="21"/>
        <v>0</v>
      </c>
      <c r="P294" s="66">
        <f t="shared" si="17"/>
        <v>0</v>
      </c>
      <c r="Q294" s="66"/>
      <c r="R294" s="64">
        <f t="shared" si="20"/>
        <v>338201.07082983607</v>
      </c>
      <c r="S294" s="66">
        <f t="shared" si="18"/>
        <v>62295.233322868131</v>
      </c>
    </row>
    <row r="295" spans="14:19">
      <c r="N295" s="33">
        <f t="shared" si="19"/>
        <v>214</v>
      </c>
      <c r="O295" s="65">
        <f t="shared" si="21"/>
        <v>0</v>
      </c>
      <c r="P295" s="66">
        <f t="shared" si="17"/>
        <v>0</v>
      </c>
      <c r="Q295" s="66"/>
      <c r="R295" s="64">
        <f t="shared" si="20"/>
        <v>338201.07082983607</v>
      </c>
      <c r="S295" s="66">
        <f t="shared" si="18"/>
        <v>61802.412209068025</v>
      </c>
    </row>
    <row r="296" spans="14:19">
      <c r="N296" s="33">
        <f t="shared" si="19"/>
        <v>215</v>
      </c>
      <c r="O296" s="65">
        <f t="shared" si="21"/>
        <v>0</v>
      </c>
      <c r="P296" s="66">
        <f t="shared" si="17"/>
        <v>0</v>
      </c>
      <c r="Q296" s="66"/>
      <c r="R296" s="64">
        <f t="shared" si="20"/>
        <v>338201.07082983607</v>
      </c>
      <c r="S296" s="66">
        <f t="shared" si="18"/>
        <v>61313.489830969709</v>
      </c>
    </row>
    <row r="297" spans="14:19">
      <c r="N297" s="33">
        <f t="shared" si="19"/>
        <v>216</v>
      </c>
      <c r="O297" s="65">
        <f t="shared" si="21"/>
        <v>0</v>
      </c>
      <c r="P297" s="66">
        <f t="shared" si="17"/>
        <v>0</v>
      </c>
      <c r="Q297" s="66"/>
      <c r="R297" s="64">
        <f t="shared" si="20"/>
        <v>338201.07082983607</v>
      </c>
      <c r="S297" s="66">
        <f t="shared" si="18"/>
        <v>60828.435345454578</v>
      </c>
    </row>
    <row r="298" spans="14:19">
      <c r="N298" s="33">
        <f t="shared" si="19"/>
        <v>217</v>
      </c>
      <c r="O298" s="65">
        <f t="shared" si="21"/>
        <v>0</v>
      </c>
      <c r="P298" s="66">
        <f t="shared" si="17"/>
        <v>0</v>
      </c>
      <c r="Q298" s="66"/>
      <c r="R298" s="64">
        <f t="shared" si="20"/>
        <v>372021.17791281972</v>
      </c>
      <c r="S298" s="66">
        <f t="shared" si="18"/>
        <v>66381.939968746199</v>
      </c>
    </row>
    <row r="299" spans="14:19">
      <c r="N299" s="33">
        <f t="shared" si="19"/>
        <v>218</v>
      </c>
      <c r="O299" s="65">
        <f t="shared" si="21"/>
        <v>0</v>
      </c>
      <c r="P299" s="66">
        <f t="shared" si="17"/>
        <v>0</v>
      </c>
      <c r="Q299" s="66"/>
      <c r="R299" s="64">
        <f t="shared" si="20"/>
        <v>372021.17791281972</v>
      </c>
      <c r="S299" s="66">
        <f t="shared" si="18"/>
        <v>65856.788687554988</v>
      </c>
    </row>
    <row r="300" spans="14:19">
      <c r="N300" s="33">
        <f t="shared" si="19"/>
        <v>219</v>
      </c>
      <c r="O300" s="65">
        <f t="shared" si="21"/>
        <v>0</v>
      </c>
      <c r="P300" s="66">
        <f t="shared" si="17"/>
        <v>0</v>
      </c>
      <c r="Q300" s="66"/>
      <c r="R300" s="64">
        <f t="shared" si="20"/>
        <v>372021.17791281972</v>
      </c>
      <c r="S300" s="66">
        <f t="shared" si="18"/>
        <v>65335.791907848172</v>
      </c>
    </row>
    <row r="301" spans="14:19">
      <c r="N301" s="33">
        <f t="shared" si="19"/>
        <v>220</v>
      </c>
      <c r="O301" s="65">
        <f t="shared" si="21"/>
        <v>0</v>
      </c>
      <c r="P301" s="66">
        <f t="shared" si="17"/>
        <v>0</v>
      </c>
      <c r="Q301" s="66"/>
      <c r="R301" s="64">
        <f t="shared" si="20"/>
        <v>372021.17791281972</v>
      </c>
      <c r="S301" s="66">
        <f t="shared" si="18"/>
        <v>64818.916763129564</v>
      </c>
    </row>
    <row r="302" spans="14:19">
      <c r="N302" s="33">
        <f t="shared" si="19"/>
        <v>221</v>
      </c>
      <c r="O302" s="65">
        <f t="shared" si="21"/>
        <v>0</v>
      </c>
      <c r="P302" s="66">
        <f t="shared" si="17"/>
        <v>0</v>
      </c>
      <c r="Q302" s="66"/>
      <c r="R302" s="64">
        <f t="shared" si="20"/>
        <v>372021.17791281972</v>
      </c>
      <c r="S302" s="66">
        <f t="shared" si="18"/>
        <v>64306.130646911668</v>
      </c>
    </row>
    <row r="303" spans="14:19">
      <c r="N303" s="33">
        <f t="shared" si="19"/>
        <v>222</v>
      </c>
      <c r="O303" s="65">
        <f t="shared" si="21"/>
        <v>0</v>
      </c>
      <c r="P303" s="66">
        <f t="shared" si="17"/>
        <v>0</v>
      </c>
      <c r="Q303" s="66"/>
      <c r="R303" s="64">
        <f t="shared" si="20"/>
        <v>372021.17791281972</v>
      </c>
      <c r="S303" s="66">
        <f t="shared" si="18"/>
        <v>63797.401210658747</v>
      </c>
    </row>
    <row r="304" spans="14:19">
      <c r="N304" s="33">
        <f t="shared" si="19"/>
        <v>223</v>
      </c>
      <c r="O304" s="65">
        <f t="shared" si="21"/>
        <v>0</v>
      </c>
      <c r="P304" s="66">
        <f t="shared" si="17"/>
        <v>0</v>
      </c>
      <c r="Q304" s="66"/>
      <c r="R304" s="64">
        <f t="shared" si="20"/>
        <v>372021.17791281972</v>
      </c>
      <c r="S304" s="66">
        <f t="shared" si="18"/>
        <v>63292.69636174621</v>
      </c>
    </row>
    <row r="305" spans="14:19">
      <c r="N305" s="33">
        <f t="shared" si="19"/>
        <v>224</v>
      </c>
      <c r="O305" s="65">
        <f t="shared" si="21"/>
        <v>0</v>
      </c>
      <c r="P305" s="66">
        <f t="shared" si="17"/>
        <v>0</v>
      </c>
      <c r="Q305" s="66"/>
      <c r="R305" s="64">
        <f t="shared" si="20"/>
        <v>372021.17791281972</v>
      </c>
      <c r="S305" s="66">
        <f t="shared" si="18"/>
        <v>62791.984261436017</v>
      </c>
    </row>
    <row r="306" spans="14:19">
      <c r="N306" s="33">
        <f t="shared" si="19"/>
        <v>225</v>
      </c>
      <c r="O306" s="65">
        <f t="shared" si="21"/>
        <v>0</v>
      </c>
      <c r="P306" s="66">
        <f t="shared" si="17"/>
        <v>0</v>
      </c>
      <c r="Q306" s="66"/>
      <c r="R306" s="64">
        <f t="shared" si="20"/>
        <v>372021.17791281972</v>
      </c>
      <c r="S306" s="66">
        <f t="shared" si="18"/>
        <v>62295.233322868138</v>
      </c>
    </row>
    <row r="307" spans="14:19">
      <c r="N307" s="33">
        <f t="shared" si="19"/>
        <v>226</v>
      </c>
      <c r="O307" s="65">
        <f t="shared" si="21"/>
        <v>0</v>
      </c>
      <c r="P307" s="66">
        <f t="shared" si="17"/>
        <v>0</v>
      </c>
      <c r="Q307" s="66"/>
      <c r="R307" s="64">
        <f t="shared" si="20"/>
        <v>372021.17791281972</v>
      </c>
      <c r="S307" s="66">
        <f t="shared" si="18"/>
        <v>61802.412209068032</v>
      </c>
    </row>
    <row r="308" spans="14:19">
      <c r="N308" s="33">
        <f t="shared" si="19"/>
        <v>227</v>
      </c>
      <c r="O308" s="65">
        <f t="shared" si="21"/>
        <v>0</v>
      </c>
      <c r="P308" s="66">
        <f t="shared" si="17"/>
        <v>0</v>
      </c>
      <c r="Q308" s="66"/>
      <c r="R308" s="64">
        <f t="shared" si="20"/>
        <v>372021.17791281972</v>
      </c>
      <c r="S308" s="66">
        <f t="shared" si="18"/>
        <v>61313.489830969716</v>
      </c>
    </row>
    <row r="309" spans="14:19">
      <c r="N309" s="33">
        <f t="shared" si="19"/>
        <v>228</v>
      </c>
      <c r="O309" s="65">
        <f t="shared" si="21"/>
        <v>0</v>
      </c>
      <c r="P309" s="66">
        <f t="shared" si="17"/>
        <v>0</v>
      </c>
      <c r="Q309" s="66"/>
      <c r="R309" s="64">
        <f t="shared" si="20"/>
        <v>372021.17791281972</v>
      </c>
      <c r="S309" s="66">
        <f t="shared" si="18"/>
        <v>60828.435345454556</v>
      </c>
    </row>
    <row r="310" spans="14:19">
      <c r="N310" s="33">
        <f t="shared" si="19"/>
        <v>229</v>
      </c>
      <c r="O310" s="65">
        <f t="shared" si="21"/>
        <v>0</v>
      </c>
      <c r="P310" s="66">
        <f t="shared" si="17"/>
        <v>0</v>
      </c>
      <c r="Q310" s="66"/>
      <c r="R310" s="64">
        <f t="shared" si="20"/>
        <v>409223.29570410174</v>
      </c>
      <c r="S310" s="66">
        <f t="shared" si="18"/>
        <v>66381.939968746185</v>
      </c>
    </row>
    <row r="311" spans="14:19">
      <c r="N311" s="33">
        <f t="shared" si="19"/>
        <v>230</v>
      </c>
      <c r="O311" s="65">
        <f t="shared" si="21"/>
        <v>0</v>
      </c>
      <c r="P311" s="66">
        <f t="shared" si="17"/>
        <v>0</v>
      </c>
      <c r="Q311" s="66"/>
      <c r="R311" s="64">
        <f t="shared" si="20"/>
        <v>409223.29570410174</v>
      </c>
      <c r="S311" s="66">
        <f t="shared" si="18"/>
        <v>65856.788687554988</v>
      </c>
    </row>
    <row r="312" spans="14:19">
      <c r="N312" s="33">
        <f t="shared" si="19"/>
        <v>231</v>
      </c>
      <c r="O312" s="65">
        <f t="shared" si="21"/>
        <v>0</v>
      </c>
      <c r="P312" s="66">
        <f t="shared" si="17"/>
        <v>0</v>
      </c>
      <c r="Q312" s="66"/>
      <c r="R312" s="64">
        <f t="shared" si="20"/>
        <v>409223.29570410174</v>
      </c>
      <c r="S312" s="66">
        <f t="shared" si="18"/>
        <v>65335.791907848186</v>
      </c>
    </row>
    <row r="313" spans="14:19">
      <c r="N313" s="33">
        <f t="shared" si="19"/>
        <v>232</v>
      </c>
      <c r="O313" s="65">
        <f t="shared" si="21"/>
        <v>0</v>
      </c>
      <c r="P313" s="66">
        <f t="shared" si="17"/>
        <v>0</v>
      </c>
      <c r="Q313" s="66"/>
      <c r="R313" s="64">
        <f t="shared" si="20"/>
        <v>409223.29570410174</v>
      </c>
      <c r="S313" s="66">
        <f t="shared" si="18"/>
        <v>64818.916763129564</v>
      </c>
    </row>
    <row r="314" spans="14:19">
      <c r="N314" s="33">
        <f t="shared" si="19"/>
        <v>233</v>
      </c>
      <c r="O314" s="65">
        <f t="shared" si="21"/>
        <v>0</v>
      </c>
      <c r="P314" s="66">
        <f t="shared" si="17"/>
        <v>0</v>
      </c>
      <c r="Q314" s="66"/>
      <c r="R314" s="64">
        <f t="shared" si="20"/>
        <v>409223.29570410174</v>
      </c>
      <c r="S314" s="66">
        <f t="shared" si="18"/>
        <v>64306.130646911646</v>
      </c>
    </row>
    <row r="315" spans="14:19">
      <c r="N315" s="33">
        <f t="shared" si="19"/>
        <v>234</v>
      </c>
      <c r="O315" s="65">
        <f t="shared" si="21"/>
        <v>0</v>
      </c>
      <c r="P315" s="66">
        <f t="shared" si="17"/>
        <v>0</v>
      </c>
      <c r="Q315" s="66"/>
      <c r="R315" s="64">
        <f t="shared" si="20"/>
        <v>409223.29570410174</v>
      </c>
      <c r="S315" s="66">
        <f t="shared" si="18"/>
        <v>63797.401210658747</v>
      </c>
    </row>
    <row r="316" spans="14:19">
      <c r="N316" s="33">
        <f t="shared" si="19"/>
        <v>235</v>
      </c>
      <c r="O316" s="65">
        <f t="shared" si="21"/>
        <v>0</v>
      </c>
      <c r="P316" s="66">
        <f t="shared" si="17"/>
        <v>0</v>
      </c>
      <c r="Q316" s="66"/>
      <c r="R316" s="64">
        <f t="shared" si="20"/>
        <v>409223.29570410174</v>
      </c>
      <c r="S316" s="66">
        <f t="shared" si="18"/>
        <v>63292.696361746217</v>
      </c>
    </row>
    <row r="317" spans="14:19">
      <c r="N317" s="33">
        <f t="shared" si="19"/>
        <v>236</v>
      </c>
      <c r="O317" s="65">
        <f t="shared" si="21"/>
        <v>0</v>
      </c>
      <c r="P317" s="66">
        <f t="shared" si="17"/>
        <v>0</v>
      </c>
      <c r="Q317" s="66"/>
      <c r="R317" s="64">
        <f t="shared" si="20"/>
        <v>409223.29570410174</v>
      </c>
      <c r="S317" s="66">
        <f t="shared" si="18"/>
        <v>62791.98426143601</v>
      </c>
    </row>
    <row r="318" spans="14:19">
      <c r="N318" s="33">
        <f t="shared" si="19"/>
        <v>237</v>
      </c>
      <c r="O318" s="65">
        <f t="shared" si="21"/>
        <v>0</v>
      </c>
      <c r="P318" s="66">
        <f t="shared" si="17"/>
        <v>0</v>
      </c>
      <c r="Q318" s="66"/>
      <c r="R318" s="64">
        <f t="shared" si="20"/>
        <v>409223.29570410174</v>
      </c>
      <c r="S318" s="66">
        <f t="shared" si="18"/>
        <v>62295.233322868145</v>
      </c>
    </row>
    <row r="319" spans="14:19">
      <c r="N319" s="33">
        <f t="shared" si="19"/>
        <v>238</v>
      </c>
      <c r="O319" s="65">
        <f t="shared" si="21"/>
        <v>0</v>
      </c>
      <c r="P319" s="66">
        <f t="shared" si="17"/>
        <v>0</v>
      </c>
      <c r="Q319" s="66"/>
      <c r="R319" s="64">
        <f t="shared" si="20"/>
        <v>409223.29570410174</v>
      </c>
      <c r="S319" s="66">
        <f t="shared" si="18"/>
        <v>61802.412209068032</v>
      </c>
    </row>
    <row r="320" spans="14:19">
      <c r="N320" s="33">
        <f t="shared" si="19"/>
        <v>239</v>
      </c>
      <c r="O320" s="65">
        <f t="shared" si="21"/>
        <v>0</v>
      </c>
      <c r="P320" s="66">
        <f t="shared" si="17"/>
        <v>0</v>
      </c>
      <c r="Q320" s="66"/>
      <c r="R320" s="64">
        <f t="shared" si="20"/>
        <v>409223.29570410174</v>
      </c>
      <c r="S320" s="66">
        <f t="shared" si="18"/>
        <v>61313.489830969724</v>
      </c>
    </row>
    <row r="321" spans="14:19">
      <c r="N321" s="33">
        <f t="shared" si="19"/>
        <v>240</v>
      </c>
      <c r="O321" s="65">
        <f t="shared" si="21"/>
        <v>0</v>
      </c>
      <c r="P321" s="66">
        <f t="shared" si="17"/>
        <v>0</v>
      </c>
      <c r="Q321" s="66"/>
      <c r="R321" s="64">
        <f t="shared" si="20"/>
        <v>409223.29570410174</v>
      </c>
      <c r="S321" s="66">
        <f t="shared" si="18"/>
        <v>60828.435345454578</v>
      </c>
    </row>
    <row r="322" spans="14:19">
      <c r="N322" s="33">
        <f t="shared" si="19"/>
        <v>241</v>
      </c>
      <c r="O322" s="65">
        <f t="shared" si="21"/>
        <v>0</v>
      </c>
      <c r="P322" s="66">
        <f t="shared" si="17"/>
        <v>0</v>
      </c>
      <c r="Q322" s="66"/>
      <c r="R322" s="64">
        <f t="shared" si="20"/>
        <v>450145.62527451193</v>
      </c>
      <c r="S322" s="66">
        <f t="shared" si="18"/>
        <v>66381.939968746199</v>
      </c>
    </row>
    <row r="323" spans="14:19">
      <c r="N323" s="33">
        <f t="shared" si="19"/>
        <v>242</v>
      </c>
      <c r="O323" s="65">
        <f t="shared" si="21"/>
        <v>0</v>
      </c>
      <c r="P323" s="66">
        <f t="shared" si="17"/>
        <v>0</v>
      </c>
      <c r="Q323" s="66"/>
      <c r="R323" s="64">
        <f t="shared" si="20"/>
        <v>450145.62527451193</v>
      </c>
      <c r="S323" s="66">
        <f t="shared" si="18"/>
        <v>65856.788687554988</v>
      </c>
    </row>
    <row r="324" spans="14:19">
      <c r="N324" s="33">
        <f t="shared" si="19"/>
        <v>243</v>
      </c>
      <c r="O324" s="65">
        <f t="shared" si="21"/>
        <v>0</v>
      </c>
      <c r="P324" s="66">
        <f t="shared" si="17"/>
        <v>0</v>
      </c>
      <c r="Q324" s="66"/>
      <c r="R324" s="64">
        <f t="shared" si="20"/>
        <v>450145.62527451193</v>
      </c>
      <c r="S324" s="66">
        <f t="shared" si="18"/>
        <v>65335.791907848194</v>
      </c>
    </row>
    <row r="325" spans="14:19">
      <c r="N325" s="33">
        <f t="shared" si="19"/>
        <v>244</v>
      </c>
      <c r="O325" s="65">
        <f t="shared" si="21"/>
        <v>0</v>
      </c>
      <c r="P325" s="66">
        <f t="shared" si="17"/>
        <v>0</v>
      </c>
      <c r="Q325" s="66"/>
      <c r="R325" s="64">
        <f t="shared" si="20"/>
        <v>450145.62527451193</v>
      </c>
      <c r="S325" s="66">
        <f t="shared" si="18"/>
        <v>64818.91676312955</v>
      </c>
    </row>
    <row r="326" spans="14:19">
      <c r="N326" s="33">
        <f t="shared" si="19"/>
        <v>245</v>
      </c>
      <c r="O326" s="65">
        <f t="shared" si="21"/>
        <v>0</v>
      </c>
      <c r="P326" s="66">
        <f t="shared" si="17"/>
        <v>0</v>
      </c>
      <c r="Q326" s="66"/>
      <c r="R326" s="64">
        <f t="shared" si="20"/>
        <v>450145.62527451193</v>
      </c>
      <c r="S326" s="66">
        <f t="shared" si="18"/>
        <v>64306.130646911653</v>
      </c>
    </row>
    <row r="327" spans="14:19">
      <c r="N327" s="33">
        <f t="shared" si="19"/>
        <v>246</v>
      </c>
      <c r="O327" s="65">
        <f t="shared" si="21"/>
        <v>0</v>
      </c>
      <c r="P327" s="66">
        <f t="shared" si="17"/>
        <v>0</v>
      </c>
      <c r="Q327" s="66"/>
      <c r="R327" s="64">
        <f t="shared" si="20"/>
        <v>450145.62527451193</v>
      </c>
      <c r="S327" s="66">
        <f t="shared" si="18"/>
        <v>63797.40121065874</v>
      </c>
    </row>
    <row r="328" spans="14:19">
      <c r="N328" s="33">
        <f t="shared" si="19"/>
        <v>247</v>
      </c>
      <c r="O328" s="65">
        <f t="shared" si="21"/>
        <v>0</v>
      </c>
      <c r="P328" s="66">
        <f t="shared" si="17"/>
        <v>0</v>
      </c>
      <c r="Q328" s="66"/>
      <c r="R328" s="64">
        <f t="shared" si="20"/>
        <v>450145.62527451193</v>
      </c>
      <c r="S328" s="66">
        <f t="shared" si="18"/>
        <v>63292.696361746217</v>
      </c>
    </row>
    <row r="329" spans="14:19">
      <c r="N329" s="33">
        <f t="shared" si="19"/>
        <v>248</v>
      </c>
      <c r="O329" s="65">
        <f t="shared" si="21"/>
        <v>0</v>
      </c>
      <c r="P329" s="66">
        <f t="shared" si="17"/>
        <v>0</v>
      </c>
      <c r="Q329" s="66"/>
      <c r="R329" s="64">
        <f t="shared" si="20"/>
        <v>450145.62527451193</v>
      </c>
      <c r="S329" s="66">
        <f t="shared" si="18"/>
        <v>62791.98426143601</v>
      </c>
    </row>
    <row r="330" spans="14:19">
      <c r="N330" s="33">
        <f t="shared" si="19"/>
        <v>249</v>
      </c>
      <c r="O330" s="65">
        <f t="shared" si="21"/>
        <v>0</v>
      </c>
      <c r="P330" s="66">
        <f t="shared" si="17"/>
        <v>0</v>
      </c>
      <c r="Q330" s="66"/>
      <c r="R330" s="64">
        <f t="shared" si="20"/>
        <v>450145.62527451193</v>
      </c>
      <c r="S330" s="66">
        <f t="shared" si="18"/>
        <v>62295.233322868138</v>
      </c>
    </row>
    <row r="331" spans="14:19">
      <c r="N331" s="33">
        <f t="shared" si="19"/>
        <v>250</v>
      </c>
      <c r="O331" s="65">
        <f t="shared" si="21"/>
        <v>0</v>
      </c>
      <c r="P331" s="66">
        <f t="shared" si="17"/>
        <v>0</v>
      </c>
      <c r="Q331" s="66"/>
      <c r="R331" s="64">
        <f t="shared" si="20"/>
        <v>450145.62527451193</v>
      </c>
      <c r="S331" s="66">
        <f t="shared" si="18"/>
        <v>61802.412209068032</v>
      </c>
    </row>
    <row r="332" spans="14:19">
      <c r="N332" s="33">
        <f t="shared" si="19"/>
        <v>251</v>
      </c>
      <c r="O332" s="65">
        <f t="shared" si="21"/>
        <v>0</v>
      </c>
      <c r="P332" s="66">
        <f t="shared" si="17"/>
        <v>0</v>
      </c>
      <c r="Q332" s="66"/>
      <c r="R332" s="64">
        <f t="shared" si="20"/>
        <v>450145.62527451193</v>
      </c>
      <c r="S332" s="66">
        <f t="shared" si="18"/>
        <v>61313.489830969724</v>
      </c>
    </row>
    <row r="333" spans="14:19">
      <c r="N333" s="33">
        <f t="shared" si="19"/>
        <v>252</v>
      </c>
      <c r="O333" s="65">
        <f t="shared" si="21"/>
        <v>0</v>
      </c>
      <c r="P333" s="66">
        <f t="shared" si="17"/>
        <v>0</v>
      </c>
      <c r="Q333" s="66"/>
      <c r="R333" s="64">
        <f t="shared" si="20"/>
        <v>450145.62527451193</v>
      </c>
      <c r="S333" s="66">
        <f t="shared" si="18"/>
        <v>60828.435345454571</v>
      </c>
    </row>
    <row r="334" spans="14:19">
      <c r="N334" s="33">
        <f t="shared" si="19"/>
        <v>253</v>
      </c>
      <c r="O334" s="65">
        <f t="shared" si="21"/>
        <v>0</v>
      </c>
      <c r="P334" s="66">
        <f t="shared" si="17"/>
        <v>0</v>
      </c>
      <c r="Q334" s="66"/>
      <c r="R334" s="64">
        <f t="shared" si="20"/>
        <v>495160.18780196318</v>
      </c>
      <c r="S334" s="66">
        <f t="shared" si="18"/>
        <v>66381.939968746214</v>
      </c>
    </row>
    <row r="335" spans="14:19">
      <c r="N335" s="33">
        <f t="shared" si="19"/>
        <v>254</v>
      </c>
      <c r="O335" s="65">
        <f t="shared" si="21"/>
        <v>0</v>
      </c>
      <c r="P335" s="66">
        <f t="shared" si="17"/>
        <v>0</v>
      </c>
      <c r="Q335" s="66"/>
      <c r="R335" s="64">
        <f t="shared" si="20"/>
        <v>495160.18780196318</v>
      </c>
      <c r="S335" s="66">
        <f t="shared" si="18"/>
        <v>65856.788687554988</v>
      </c>
    </row>
    <row r="336" spans="14:19">
      <c r="N336" s="33">
        <f t="shared" si="19"/>
        <v>255</v>
      </c>
      <c r="O336" s="65">
        <f t="shared" si="21"/>
        <v>0</v>
      </c>
      <c r="P336" s="66">
        <f t="shared" si="17"/>
        <v>0</v>
      </c>
      <c r="Q336" s="66"/>
      <c r="R336" s="64">
        <f t="shared" si="20"/>
        <v>495160.18780196318</v>
      </c>
      <c r="S336" s="66">
        <f t="shared" si="18"/>
        <v>65335.791907848179</v>
      </c>
    </row>
    <row r="337" spans="14:19">
      <c r="N337" s="33">
        <f t="shared" si="19"/>
        <v>256</v>
      </c>
      <c r="O337" s="65">
        <f t="shared" si="21"/>
        <v>0</v>
      </c>
      <c r="P337" s="66">
        <f t="shared" si="17"/>
        <v>0</v>
      </c>
      <c r="Q337" s="66"/>
      <c r="R337" s="64">
        <f t="shared" si="20"/>
        <v>495160.18780196318</v>
      </c>
      <c r="S337" s="66">
        <f t="shared" si="18"/>
        <v>64818.916763129564</v>
      </c>
    </row>
    <row r="338" spans="14:19">
      <c r="N338" s="33">
        <f t="shared" si="19"/>
        <v>257</v>
      </c>
      <c r="O338" s="65">
        <f t="shared" si="21"/>
        <v>0</v>
      </c>
      <c r="P338" s="66">
        <f t="shared" si="17"/>
        <v>0</v>
      </c>
      <c r="Q338" s="66"/>
      <c r="R338" s="64">
        <f t="shared" si="20"/>
        <v>495160.18780196318</v>
      </c>
      <c r="S338" s="66">
        <f t="shared" si="18"/>
        <v>64306.130646911668</v>
      </c>
    </row>
    <row r="339" spans="14:19">
      <c r="N339" s="33">
        <f t="shared" si="19"/>
        <v>258</v>
      </c>
      <c r="O339" s="65">
        <f t="shared" si="21"/>
        <v>0</v>
      </c>
      <c r="P339" s="66">
        <f t="shared" ref="P339:P402" si="22">IF(N339&gt;($Q$66*12),0,+(P338+O339)*$P$76)</f>
        <v>0</v>
      </c>
      <c r="Q339" s="66"/>
      <c r="R339" s="64">
        <f t="shared" si="20"/>
        <v>495160.18780196318</v>
      </c>
      <c r="S339" s="66">
        <f t="shared" ref="S339:S402" si="23">+R339*$S$76^N339</f>
        <v>63797.401210658762</v>
      </c>
    </row>
    <row r="340" spans="14:19">
      <c r="N340" s="33">
        <f t="shared" ref="N340:N376" si="24">+N339+1</f>
        <v>259</v>
      </c>
      <c r="O340" s="65">
        <f t="shared" si="21"/>
        <v>0</v>
      </c>
      <c r="P340" s="66">
        <f t="shared" si="22"/>
        <v>0</v>
      </c>
      <c r="Q340" s="66"/>
      <c r="R340" s="64">
        <f t="shared" si="20"/>
        <v>495160.18780196318</v>
      </c>
      <c r="S340" s="66">
        <f t="shared" si="23"/>
        <v>63292.696361746224</v>
      </c>
    </row>
    <row r="341" spans="14:19">
      <c r="N341" s="33">
        <f t="shared" si="24"/>
        <v>260</v>
      </c>
      <c r="O341" s="65">
        <f t="shared" si="21"/>
        <v>0</v>
      </c>
      <c r="P341" s="66">
        <f t="shared" si="22"/>
        <v>0</v>
      </c>
      <c r="Q341" s="66"/>
      <c r="R341" s="64">
        <f t="shared" si="20"/>
        <v>495160.18780196318</v>
      </c>
      <c r="S341" s="66">
        <f t="shared" si="23"/>
        <v>62791.984261436017</v>
      </c>
    </row>
    <row r="342" spans="14:19">
      <c r="N342" s="33">
        <f t="shared" si="24"/>
        <v>261</v>
      </c>
      <c r="O342" s="65">
        <f t="shared" si="21"/>
        <v>0</v>
      </c>
      <c r="P342" s="66">
        <f t="shared" si="22"/>
        <v>0</v>
      </c>
      <c r="Q342" s="66"/>
      <c r="R342" s="64">
        <f t="shared" si="20"/>
        <v>495160.18780196318</v>
      </c>
      <c r="S342" s="66">
        <f t="shared" si="23"/>
        <v>62295.233322868145</v>
      </c>
    </row>
    <row r="343" spans="14:19">
      <c r="N343" s="33">
        <f t="shared" si="24"/>
        <v>262</v>
      </c>
      <c r="O343" s="65">
        <f t="shared" si="21"/>
        <v>0</v>
      </c>
      <c r="P343" s="66">
        <f t="shared" si="22"/>
        <v>0</v>
      </c>
      <c r="Q343" s="66"/>
      <c r="R343" s="64">
        <f t="shared" si="20"/>
        <v>495160.18780196318</v>
      </c>
      <c r="S343" s="66">
        <f t="shared" si="23"/>
        <v>61802.412209068039</v>
      </c>
    </row>
    <row r="344" spans="14:19">
      <c r="N344" s="33">
        <f t="shared" si="24"/>
        <v>263</v>
      </c>
      <c r="O344" s="65">
        <f t="shared" si="21"/>
        <v>0</v>
      </c>
      <c r="P344" s="66">
        <f t="shared" si="22"/>
        <v>0</v>
      </c>
      <c r="Q344" s="66"/>
      <c r="R344" s="64">
        <f t="shared" si="20"/>
        <v>495160.18780196318</v>
      </c>
      <c r="S344" s="66">
        <f t="shared" si="23"/>
        <v>61313.489830969731</v>
      </c>
    </row>
    <row r="345" spans="14:19">
      <c r="N345" s="33">
        <f t="shared" si="24"/>
        <v>264</v>
      </c>
      <c r="O345" s="65">
        <f t="shared" si="21"/>
        <v>0</v>
      </c>
      <c r="P345" s="66">
        <f t="shared" si="22"/>
        <v>0</v>
      </c>
      <c r="Q345" s="66"/>
      <c r="R345" s="64">
        <f t="shared" si="20"/>
        <v>495160.18780196318</v>
      </c>
      <c r="S345" s="66">
        <f t="shared" si="23"/>
        <v>60828.435345454585</v>
      </c>
    </row>
    <row r="346" spans="14:19">
      <c r="N346" s="33">
        <f t="shared" si="24"/>
        <v>265</v>
      </c>
      <c r="O346" s="65">
        <f t="shared" si="21"/>
        <v>0</v>
      </c>
      <c r="P346" s="66">
        <f t="shared" si="22"/>
        <v>0</v>
      </c>
      <c r="Q346" s="66"/>
      <c r="R346" s="64">
        <f t="shared" si="20"/>
        <v>544676.2065821595</v>
      </c>
      <c r="S346" s="66">
        <f t="shared" si="23"/>
        <v>66381.939968746199</v>
      </c>
    </row>
    <row r="347" spans="14:19">
      <c r="N347" s="33">
        <f t="shared" si="24"/>
        <v>266</v>
      </c>
      <c r="O347" s="65">
        <f t="shared" si="21"/>
        <v>0</v>
      </c>
      <c r="P347" s="66">
        <f t="shared" si="22"/>
        <v>0</v>
      </c>
      <c r="Q347" s="66"/>
      <c r="R347" s="64">
        <f t="shared" si="20"/>
        <v>544676.2065821595</v>
      </c>
      <c r="S347" s="66">
        <f t="shared" si="23"/>
        <v>65856.788687554988</v>
      </c>
    </row>
    <row r="348" spans="14:19">
      <c r="N348" s="33">
        <f t="shared" si="24"/>
        <v>267</v>
      </c>
      <c r="O348" s="65">
        <f t="shared" si="21"/>
        <v>0</v>
      </c>
      <c r="P348" s="66">
        <f t="shared" si="22"/>
        <v>0</v>
      </c>
      <c r="Q348" s="66"/>
      <c r="R348" s="64">
        <f t="shared" si="20"/>
        <v>544676.2065821595</v>
      </c>
      <c r="S348" s="66">
        <f t="shared" si="23"/>
        <v>65335.791907848179</v>
      </c>
    </row>
    <row r="349" spans="14:19">
      <c r="N349" s="33">
        <f t="shared" si="24"/>
        <v>268</v>
      </c>
      <c r="O349" s="65">
        <f t="shared" si="21"/>
        <v>0</v>
      </c>
      <c r="P349" s="66">
        <f t="shared" si="22"/>
        <v>0</v>
      </c>
      <c r="Q349" s="66"/>
      <c r="R349" s="64">
        <f t="shared" si="20"/>
        <v>544676.2065821595</v>
      </c>
      <c r="S349" s="66">
        <f t="shared" si="23"/>
        <v>64818.916763129571</v>
      </c>
    </row>
    <row r="350" spans="14:19">
      <c r="N350" s="33">
        <f t="shared" si="24"/>
        <v>269</v>
      </c>
      <c r="O350" s="65">
        <f t="shared" si="21"/>
        <v>0</v>
      </c>
      <c r="P350" s="66">
        <f t="shared" si="22"/>
        <v>0</v>
      </c>
      <c r="Q350" s="66"/>
      <c r="R350" s="64">
        <f t="shared" ref="R350:R413" si="25">IF(N350&gt;$H$28*12,0,+R338*(1+$H$31))</f>
        <v>544676.2065821595</v>
      </c>
      <c r="S350" s="66">
        <f t="shared" si="23"/>
        <v>64306.130646911661</v>
      </c>
    </row>
    <row r="351" spans="14:19">
      <c r="N351" s="33">
        <f t="shared" si="24"/>
        <v>270</v>
      </c>
      <c r="O351" s="65">
        <f t="shared" ref="O351:O414" si="26">+O339*(1+$H$21)</f>
        <v>0</v>
      </c>
      <c r="P351" s="66">
        <f t="shared" si="22"/>
        <v>0</v>
      </c>
      <c r="Q351" s="66"/>
      <c r="R351" s="64">
        <f t="shared" si="25"/>
        <v>544676.2065821595</v>
      </c>
      <c r="S351" s="66">
        <f t="shared" si="23"/>
        <v>63797.401210658747</v>
      </c>
    </row>
    <row r="352" spans="14:19">
      <c r="N352" s="33">
        <f t="shared" si="24"/>
        <v>271</v>
      </c>
      <c r="O352" s="65">
        <f t="shared" si="26"/>
        <v>0</v>
      </c>
      <c r="P352" s="66">
        <f t="shared" si="22"/>
        <v>0</v>
      </c>
      <c r="Q352" s="66"/>
      <c r="R352" s="64">
        <f t="shared" si="25"/>
        <v>544676.2065821595</v>
      </c>
      <c r="S352" s="66">
        <f t="shared" si="23"/>
        <v>63292.696361746224</v>
      </c>
    </row>
    <row r="353" spans="14:19">
      <c r="N353" s="33">
        <f t="shared" si="24"/>
        <v>272</v>
      </c>
      <c r="O353" s="65">
        <f t="shared" si="26"/>
        <v>0</v>
      </c>
      <c r="P353" s="66">
        <f t="shared" si="22"/>
        <v>0</v>
      </c>
      <c r="Q353" s="66"/>
      <c r="R353" s="64">
        <f t="shared" si="25"/>
        <v>544676.2065821595</v>
      </c>
      <c r="S353" s="66">
        <f t="shared" si="23"/>
        <v>62791.984261436017</v>
      </c>
    </row>
    <row r="354" spans="14:19">
      <c r="N354" s="33">
        <f t="shared" si="24"/>
        <v>273</v>
      </c>
      <c r="O354" s="65">
        <f t="shared" si="26"/>
        <v>0</v>
      </c>
      <c r="P354" s="66">
        <f t="shared" si="22"/>
        <v>0</v>
      </c>
      <c r="Q354" s="66"/>
      <c r="R354" s="64">
        <f t="shared" si="25"/>
        <v>544676.2065821595</v>
      </c>
      <c r="S354" s="66">
        <f t="shared" si="23"/>
        <v>62295.233322868153</v>
      </c>
    </row>
    <row r="355" spans="14:19">
      <c r="N355" s="33">
        <f t="shared" si="24"/>
        <v>274</v>
      </c>
      <c r="O355" s="65">
        <f t="shared" si="26"/>
        <v>0</v>
      </c>
      <c r="P355" s="66">
        <f t="shared" si="22"/>
        <v>0</v>
      </c>
      <c r="Q355" s="66"/>
      <c r="R355" s="64">
        <f t="shared" si="25"/>
        <v>544676.2065821595</v>
      </c>
      <c r="S355" s="66">
        <f t="shared" si="23"/>
        <v>61802.412209068047</v>
      </c>
    </row>
    <row r="356" spans="14:19">
      <c r="N356" s="33">
        <f t="shared" si="24"/>
        <v>275</v>
      </c>
      <c r="O356" s="65">
        <f t="shared" si="26"/>
        <v>0</v>
      </c>
      <c r="P356" s="66">
        <f t="shared" si="22"/>
        <v>0</v>
      </c>
      <c r="Q356" s="66"/>
      <c r="R356" s="64">
        <f t="shared" si="25"/>
        <v>544676.2065821595</v>
      </c>
      <c r="S356" s="66">
        <f t="shared" si="23"/>
        <v>61313.489830969731</v>
      </c>
    </row>
    <row r="357" spans="14:19">
      <c r="N357" s="33">
        <f t="shared" si="24"/>
        <v>276</v>
      </c>
      <c r="O357" s="65">
        <f t="shared" si="26"/>
        <v>0</v>
      </c>
      <c r="P357" s="66">
        <f t="shared" si="22"/>
        <v>0</v>
      </c>
      <c r="Q357" s="66"/>
      <c r="R357" s="64">
        <f t="shared" si="25"/>
        <v>544676.2065821595</v>
      </c>
      <c r="S357" s="66">
        <f t="shared" si="23"/>
        <v>60828.435345454571</v>
      </c>
    </row>
    <row r="358" spans="14:19">
      <c r="N358" s="33">
        <f t="shared" si="24"/>
        <v>277</v>
      </c>
      <c r="O358" s="65">
        <f t="shared" si="26"/>
        <v>0</v>
      </c>
      <c r="P358" s="66">
        <f t="shared" si="22"/>
        <v>0</v>
      </c>
      <c r="Q358" s="66"/>
      <c r="R358" s="64">
        <f t="shared" si="25"/>
        <v>599143.82724037545</v>
      </c>
      <c r="S358" s="66">
        <f t="shared" si="23"/>
        <v>66381.939968746185</v>
      </c>
    </row>
    <row r="359" spans="14:19">
      <c r="N359" s="33">
        <f t="shared" si="24"/>
        <v>278</v>
      </c>
      <c r="O359" s="65">
        <f t="shared" si="26"/>
        <v>0</v>
      </c>
      <c r="P359" s="66">
        <f t="shared" si="22"/>
        <v>0</v>
      </c>
      <c r="Q359" s="66"/>
      <c r="R359" s="64">
        <f t="shared" si="25"/>
        <v>599143.82724037545</v>
      </c>
      <c r="S359" s="66">
        <f t="shared" si="23"/>
        <v>65856.788687554988</v>
      </c>
    </row>
    <row r="360" spans="14:19">
      <c r="N360" s="33">
        <f t="shared" si="24"/>
        <v>279</v>
      </c>
      <c r="O360" s="65">
        <f t="shared" si="26"/>
        <v>0</v>
      </c>
      <c r="P360" s="66">
        <f t="shared" si="22"/>
        <v>0</v>
      </c>
      <c r="Q360" s="66"/>
      <c r="R360" s="64">
        <f t="shared" si="25"/>
        <v>599143.82724037545</v>
      </c>
      <c r="S360" s="66">
        <f t="shared" si="23"/>
        <v>65335.791907848179</v>
      </c>
    </row>
    <row r="361" spans="14:19">
      <c r="N361" s="33">
        <f t="shared" si="24"/>
        <v>280</v>
      </c>
      <c r="O361" s="65">
        <f t="shared" si="26"/>
        <v>0</v>
      </c>
      <c r="P361" s="66">
        <f t="shared" si="22"/>
        <v>0</v>
      </c>
      <c r="Q361" s="66"/>
      <c r="R361" s="64">
        <f t="shared" si="25"/>
        <v>599143.82724037545</v>
      </c>
      <c r="S361" s="66">
        <f t="shared" si="23"/>
        <v>64818.916763129564</v>
      </c>
    </row>
    <row r="362" spans="14:19">
      <c r="N362" s="33">
        <f t="shared" si="24"/>
        <v>281</v>
      </c>
      <c r="O362" s="65">
        <f t="shared" si="26"/>
        <v>0</v>
      </c>
      <c r="P362" s="66">
        <f t="shared" si="22"/>
        <v>0</v>
      </c>
      <c r="Q362" s="66"/>
      <c r="R362" s="64">
        <f t="shared" si="25"/>
        <v>599143.82724037545</v>
      </c>
      <c r="S362" s="66">
        <f t="shared" si="23"/>
        <v>64306.130646911653</v>
      </c>
    </row>
    <row r="363" spans="14:19">
      <c r="N363" s="33">
        <f t="shared" si="24"/>
        <v>282</v>
      </c>
      <c r="O363" s="65">
        <f t="shared" si="26"/>
        <v>0</v>
      </c>
      <c r="P363" s="66">
        <f t="shared" si="22"/>
        <v>0</v>
      </c>
      <c r="Q363" s="66"/>
      <c r="R363" s="64">
        <f t="shared" si="25"/>
        <v>599143.82724037545</v>
      </c>
      <c r="S363" s="66">
        <f t="shared" si="23"/>
        <v>63797.401210658747</v>
      </c>
    </row>
    <row r="364" spans="14:19">
      <c r="N364" s="33">
        <f t="shared" si="24"/>
        <v>283</v>
      </c>
      <c r="O364" s="65">
        <f t="shared" si="26"/>
        <v>0</v>
      </c>
      <c r="P364" s="66">
        <f t="shared" si="22"/>
        <v>0</v>
      </c>
      <c r="Q364" s="66"/>
      <c r="R364" s="64">
        <f t="shared" si="25"/>
        <v>599143.82724037545</v>
      </c>
      <c r="S364" s="66">
        <f t="shared" si="23"/>
        <v>63292.696361746217</v>
      </c>
    </row>
    <row r="365" spans="14:19">
      <c r="N365" s="33">
        <f t="shared" si="24"/>
        <v>284</v>
      </c>
      <c r="O365" s="65">
        <f t="shared" si="26"/>
        <v>0</v>
      </c>
      <c r="P365" s="66">
        <f t="shared" si="22"/>
        <v>0</v>
      </c>
      <c r="Q365" s="66"/>
      <c r="R365" s="64">
        <f t="shared" si="25"/>
        <v>599143.82724037545</v>
      </c>
      <c r="S365" s="66">
        <f t="shared" si="23"/>
        <v>62791.984261436017</v>
      </c>
    </row>
    <row r="366" spans="14:19">
      <c r="N366" s="33">
        <f t="shared" si="24"/>
        <v>285</v>
      </c>
      <c r="O366" s="65">
        <f t="shared" si="26"/>
        <v>0</v>
      </c>
      <c r="P366" s="66">
        <f t="shared" si="22"/>
        <v>0</v>
      </c>
      <c r="Q366" s="66"/>
      <c r="R366" s="64">
        <f t="shared" si="25"/>
        <v>599143.82724037545</v>
      </c>
      <c r="S366" s="66">
        <f t="shared" si="23"/>
        <v>62295.233322868145</v>
      </c>
    </row>
    <row r="367" spans="14:19">
      <c r="N367" s="33">
        <f t="shared" si="24"/>
        <v>286</v>
      </c>
      <c r="O367" s="65">
        <f t="shared" si="26"/>
        <v>0</v>
      </c>
      <c r="P367" s="66">
        <f t="shared" si="22"/>
        <v>0</v>
      </c>
      <c r="Q367" s="66"/>
      <c r="R367" s="64">
        <f t="shared" si="25"/>
        <v>599143.82724037545</v>
      </c>
      <c r="S367" s="66">
        <f t="shared" si="23"/>
        <v>61802.412209068032</v>
      </c>
    </row>
    <row r="368" spans="14:19">
      <c r="N368" s="33">
        <f t="shared" si="24"/>
        <v>287</v>
      </c>
      <c r="O368" s="65">
        <f t="shared" si="26"/>
        <v>0</v>
      </c>
      <c r="P368" s="66">
        <f t="shared" si="22"/>
        <v>0</v>
      </c>
      <c r="Q368" s="66"/>
      <c r="R368" s="64">
        <f t="shared" si="25"/>
        <v>599143.82724037545</v>
      </c>
      <c r="S368" s="66">
        <f t="shared" si="23"/>
        <v>61313.489830969724</v>
      </c>
    </row>
    <row r="369" spans="14:19">
      <c r="N369" s="33">
        <f t="shared" si="24"/>
        <v>288</v>
      </c>
      <c r="O369" s="65">
        <f t="shared" si="26"/>
        <v>0</v>
      </c>
      <c r="P369" s="66">
        <f t="shared" si="22"/>
        <v>0</v>
      </c>
      <c r="Q369" s="66"/>
      <c r="R369" s="64">
        <f t="shared" si="25"/>
        <v>599143.82724037545</v>
      </c>
      <c r="S369" s="66">
        <f t="shared" si="23"/>
        <v>60828.435345454578</v>
      </c>
    </row>
    <row r="370" spans="14:19">
      <c r="N370" s="33">
        <f t="shared" si="24"/>
        <v>289</v>
      </c>
      <c r="O370" s="65">
        <f t="shared" si="26"/>
        <v>0</v>
      </c>
      <c r="P370" s="66">
        <f t="shared" si="22"/>
        <v>0</v>
      </c>
      <c r="Q370" s="66"/>
      <c r="R370" s="64">
        <f t="shared" si="25"/>
        <v>659058.20996441308</v>
      </c>
      <c r="S370" s="66">
        <f t="shared" si="23"/>
        <v>66381.939968746199</v>
      </c>
    </row>
    <row r="371" spans="14:19">
      <c r="N371" s="33">
        <f t="shared" si="24"/>
        <v>290</v>
      </c>
      <c r="O371" s="65">
        <f t="shared" si="26"/>
        <v>0</v>
      </c>
      <c r="P371" s="66">
        <f t="shared" si="22"/>
        <v>0</v>
      </c>
      <c r="Q371" s="66"/>
      <c r="R371" s="64">
        <f t="shared" si="25"/>
        <v>659058.20996441308</v>
      </c>
      <c r="S371" s="66">
        <f t="shared" si="23"/>
        <v>65856.788687555003</v>
      </c>
    </row>
    <row r="372" spans="14:19">
      <c r="N372" s="33">
        <f t="shared" si="24"/>
        <v>291</v>
      </c>
      <c r="O372" s="65">
        <f t="shared" si="26"/>
        <v>0</v>
      </c>
      <c r="P372" s="66">
        <f t="shared" si="22"/>
        <v>0</v>
      </c>
      <c r="Q372" s="66"/>
      <c r="R372" s="64">
        <f t="shared" si="25"/>
        <v>659058.20996441308</v>
      </c>
      <c r="S372" s="66">
        <f t="shared" si="23"/>
        <v>65335.791907848179</v>
      </c>
    </row>
    <row r="373" spans="14:19">
      <c r="N373" s="33">
        <f t="shared" si="24"/>
        <v>292</v>
      </c>
      <c r="O373" s="65">
        <f t="shared" si="26"/>
        <v>0</v>
      </c>
      <c r="P373" s="66">
        <f t="shared" si="22"/>
        <v>0</v>
      </c>
      <c r="Q373" s="66"/>
      <c r="R373" s="64">
        <f t="shared" si="25"/>
        <v>659058.20996441308</v>
      </c>
      <c r="S373" s="66">
        <f t="shared" si="23"/>
        <v>64818.91676312955</v>
      </c>
    </row>
    <row r="374" spans="14:19">
      <c r="N374" s="33">
        <f t="shared" si="24"/>
        <v>293</v>
      </c>
      <c r="O374" s="65">
        <f t="shared" si="26"/>
        <v>0</v>
      </c>
      <c r="P374" s="66">
        <f t="shared" si="22"/>
        <v>0</v>
      </c>
      <c r="Q374" s="66"/>
      <c r="R374" s="64">
        <f t="shared" si="25"/>
        <v>659058.20996441308</v>
      </c>
      <c r="S374" s="66">
        <f t="shared" si="23"/>
        <v>64306.130646911653</v>
      </c>
    </row>
    <row r="375" spans="14:19">
      <c r="N375" s="33">
        <f t="shared" si="24"/>
        <v>294</v>
      </c>
      <c r="O375" s="65">
        <f t="shared" si="26"/>
        <v>0</v>
      </c>
      <c r="P375" s="66">
        <f t="shared" si="22"/>
        <v>0</v>
      </c>
      <c r="Q375" s="66"/>
      <c r="R375" s="64">
        <f t="shared" si="25"/>
        <v>659058.20996441308</v>
      </c>
      <c r="S375" s="66">
        <f t="shared" si="23"/>
        <v>63797.401210658754</v>
      </c>
    </row>
    <row r="376" spans="14:19">
      <c r="N376" s="33">
        <f t="shared" si="24"/>
        <v>295</v>
      </c>
      <c r="O376" s="65">
        <f t="shared" si="26"/>
        <v>0</v>
      </c>
      <c r="P376" s="66">
        <f t="shared" si="22"/>
        <v>0</v>
      </c>
      <c r="Q376" s="66"/>
      <c r="R376" s="64">
        <f t="shared" si="25"/>
        <v>659058.20996441308</v>
      </c>
      <c r="S376" s="66">
        <f t="shared" si="23"/>
        <v>63292.696361746224</v>
      </c>
    </row>
    <row r="377" spans="14:19">
      <c r="N377" s="33">
        <f>+N376+1</f>
        <v>296</v>
      </c>
      <c r="O377" s="65">
        <f t="shared" si="26"/>
        <v>0</v>
      </c>
      <c r="P377" s="66">
        <f t="shared" si="22"/>
        <v>0</v>
      </c>
      <c r="Q377" s="66"/>
      <c r="R377" s="64">
        <f t="shared" si="25"/>
        <v>659058.20996441308</v>
      </c>
      <c r="S377" s="66">
        <f t="shared" si="23"/>
        <v>62791.984261436017</v>
      </c>
    </row>
    <row r="378" spans="14:19">
      <c r="N378" s="33">
        <f t="shared" ref="N378:N441" si="27">+N377+1</f>
        <v>297</v>
      </c>
      <c r="O378" s="65">
        <f t="shared" si="26"/>
        <v>0</v>
      </c>
      <c r="P378" s="66">
        <f t="shared" si="22"/>
        <v>0</v>
      </c>
      <c r="Q378" s="66"/>
      <c r="R378" s="64">
        <f t="shared" si="25"/>
        <v>659058.20996441308</v>
      </c>
      <c r="S378" s="66">
        <f t="shared" si="23"/>
        <v>62295.233322868138</v>
      </c>
    </row>
    <row r="379" spans="14:19">
      <c r="N379" s="33">
        <f t="shared" si="27"/>
        <v>298</v>
      </c>
      <c r="O379" s="65">
        <f t="shared" si="26"/>
        <v>0</v>
      </c>
      <c r="P379" s="66">
        <f t="shared" si="22"/>
        <v>0</v>
      </c>
      <c r="Q379" s="66"/>
      <c r="R379" s="64">
        <f t="shared" si="25"/>
        <v>659058.20996441308</v>
      </c>
      <c r="S379" s="66">
        <f t="shared" si="23"/>
        <v>61802.412209068032</v>
      </c>
    </row>
    <row r="380" spans="14:19">
      <c r="N380" s="33">
        <f t="shared" si="27"/>
        <v>299</v>
      </c>
      <c r="O380" s="65">
        <f t="shared" si="26"/>
        <v>0</v>
      </c>
      <c r="P380" s="66">
        <f t="shared" si="22"/>
        <v>0</v>
      </c>
      <c r="Q380" s="66"/>
      <c r="R380" s="64">
        <f t="shared" si="25"/>
        <v>659058.20996441308</v>
      </c>
      <c r="S380" s="66">
        <f t="shared" si="23"/>
        <v>61313.489830969716</v>
      </c>
    </row>
    <row r="381" spans="14:19">
      <c r="N381" s="33">
        <f t="shared" si="27"/>
        <v>300</v>
      </c>
      <c r="O381" s="65">
        <f t="shared" si="26"/>
        <v>0</v>
      </c>
      <c r="P381" s="66">
        <f t="shared" si="22"/>
        <v>0</v>
      </c>
      <c r="Q381" s="66"/>
      <c r="R381" s="64">
        <f t="shared" si="25"/>
        <v>659058.20996441308</v>
      </c>
      <c r="S381" s="66">
        <f t="shared" si="23"/>
        <v>60828.435345454585</v>
      </c>
    </row>
    <row r="382" spans="14:19">
      <c r="N382" s="33">
        <f t="shared" si="27"/>
        <v>301</v>
      </c>
      <c r="O382" s="65">
        <f t="shared" si="26"/>
        <v>0</v>
      </c>
      <c r="P382" s="66">
        <f t="shared" si="22"/>
        <v>0</v>
      </c>
      <c r="Q382" s="66"/>
      <c r="R382" s="64">
        <f t="shared" si="25"/>
        <v>724964.03096085449</v>
      </c>
      <c r="S382" s="66">
        <f t="shared" si="23"/>
        <v>66381.939968746199</v>
      </c>
    </row>
    <row r="383" spans="14:19">
      <c r="N383" s="33">
        <f t="shared" si="27"/>
        <v>302</v>
      </c>
      <c r="O383" s="65">
        <f t="shared" si="26"/>
        <v>0</v>
      </c>
      <c r="P383" s="66">
        <f t="shared" si="22"/>
        <v>0</v>
      </c>
      <c r="Q383" s="66"/>
      <c r="R383" s="64">
        <f t="shared" si="25"/>
        <v>724964.03096085449</v>
      </c>
      <c r="S383" s="66">
        <f t="shared" si="23"/>
        <v>65856.788687555003</v>
      </c>
    </row>
    <row r="384" spans="14:19">
      <c r="N384" s="33">
        <f t="shared" si="27"/>
        <v>303</v>
      </c>
      <c r="O384" s="65">
        <f t="shared" si="26"/>
        <v>0</v>
      </c>
      <c r="P384" s="66">
        <f t="shared" si="22"/>
        <v>0</v>
      </c>
      <c r="Q384" s="66"/>
      <c r="R384" s="64">
        <f t="shared" si="25"/>
        <v>724964.03096085449</v>
      </c>
      <c r="S384" s="66">
        <f t="shared" si="23"/>
        <v>65335.791907848179</v>
      </c>
    </row>
    <row r="385" spans="14:19">
      <c r="N385" s="33">
        <f t="shared" si="27"/>
        <v>304</v>
      </c>
      <c r="O385" s="65">
        <f t="shared" si="26"/>
        <v>0</v>
      </c>
      <c r="P385" s="66">
        <f t="shared" si="22"/>
        <v>0</v>
      </c>
      <c r="Q385" s="66"/>
      <c r="R385" s="64">
        <f t="shared" si="25"/>
        <v>724964.03096085449</v>
      </c>
      <c r="S385" s="66">
        <f t="shared" si="23"/>
        <v>64818.916763129564</v>
      </c>
    </row>
    <row r="386" spans="14:19">
      <c r="N386" s="33">
        <f t="shared" si="27"/>
        <v>305</v>
      </c>
      <c r="O386" s="65">
        <f t="shared" si="26"/>
        <v>0</v>
      </c>
      <c r="P386" s="66">
        <f t="shared" si="22"/>
        <v>0</v>
      </c>
      <c r="Q386" s="66"/>
      <c r="R386" s="64">
        <f t="shared" si="25"/>
        <v>724964.03096085449</v>
      </c>
      <c r="S386" s="66">
        <f t="shared" si="23"/>
        <v>64306.130646911661</v>
      </c>
    </row>
    <row r="387" spans="14:19">
      <c r="N387" s="33">
        <f t="shared" si="27"/>
        <v>306</v>
      </c>
      <c r="O387" s="65">
        <f t="shared" si="26"/>
        <v>0</v>
      </c>
      <c r="P387" s="66">
        <f t="shared" si="22"/>
        <v>0</v>
      </c>
      <c r="Q387" s="66"/>
      <c r="R387" s="64">
        <f t="shared" si="25"/>
        <v>724964.03096085449</v>
      </c>
      <c r="S387" s="66">
        <f t="shared" si="23"/>
        <v>63797.401210658762</v>
      </c>
    </row>
    <row r="388" spans="14:19">
      <c r="N388" s="33">
        <f t="shared" si="27"/>
        <v>307</v>
      </c>
      <c r="O388" s="65">
        <f t="shared" si="26"/>
        <v>0</v>
      </c>
      <c r="P388" s="66">
        <f t="shared" si="22"/>
        <v>0</v>
      </c>
      <c r="Q388" s="66"/>
      <c r="R388" s="64">
        <f t="shared" si="25"/>
        <v>724964.03096085449</v>
      </c>
      <c r="S388" s="66">
        <f t="shared" si="23"/>
        <v>63292.696361746232</v>
      </c>
    </row>
    <row r="389" spans="14:19">
      <c r="N389" s="33">
        <f t="shared" si="27"/>
        <v>308</v>
      </c>
      <c r="O389" s="65">
        <f t="shared" si="26"/>
        <v>0</v>
      </c>
      <c r="P389" s="66">
        <f t="shared" si="22"/>
        <v>0</v>
      </c>
      <c r="Q389" s="66"/>
      <c r="R389" s="64">
        <f t="shared" si="25"/>
        <v>724964.03096085449</v>
      </c>
      <c r="S389" s="66">
        <f t="shared" si="23"/>
        <v>62791.984261436017</v>
      </c>
    </row>
    <row r="390" spans="14:19">
      <c r="N390" s="33">
        <f t="shared" si="27"/>
        <v>309</v>
      </c>
      <c r="O390" s="65">
        <f t="shared" si="26"/>
        <v>0</v>
      </c>
      <c r="P390" s="66">
        <f t="shared" si="22"/>
        <v>0</v>
      </c>
      <c r="Q390" s="66"/>
      <c r="R390" s="64">
        <f t="shared" si="25"/>
        <v>724964.03096085449</v>
      </c>
      <c r="S390" s="66">
        <f t="shared" si="23"/>
        <v>62295.233322868145</v>
      </c>
    </row>
    <row r="391" spans="14:19">
      <c r="N391" s="33">
        <f t="shared" si="27"/>
        <v>310</v>
      </c>
      <c r="O391" s="65">
        <f t="shared" si="26"/>
        <v>0</v>
      </c>
      <c r="P391" s="66">
        <f t="shared" si="22"/>
        <v>0</v>
      </c>
      <c r="Q391" s="66"/>
      <c r="R391" s="64">
        <f t="shared" si="25"/>
        <v>724964.03096085449</v>
      </c>
      <c r="S391" s="66">
        <f t="shared" si="23"/>
        <v>61802.412209068039</v>
      </c>
    </row>
    <row r="392" spans="14:19">
      <c r="N392" s="33">
        <f t="shared" si="27"/>
        <v>311</v>
      </c>
      <c r="O392" s="65">
        <f t="shared" si="26"/>
        <v>0</v>
      </c>
      <c r="P392" s="66">
        <f t="shared" si="22"/>
        <v>0</v>
      </c>
      <c r="Q392" s="66"/>
      <c r="R392" s="64">
        <f t="shared" si="25"/>
        <v>724964.03096085449</v>
      </c>
      <c r="S392" s="66">
        <f t="shared" si="23"/>
        <v>61313.489830969716</v>
      </c>
    </row>
    <row r="393" spans="14:19">
      <c r="N393" s="33">
        <f t="shared" si="27"/>
        <v>312</v>
      </c>
      <c r="O393" s="65">
        <f t="shared" si="26"/>
        <v>0</v>
      </c>
      <c r="P393" s="66">
        <f t="shared" si="22"/>
        <v>0</v>
      </c>
      <c r="Q393" s="66"/>
      <c r="R393" s="64">
        <f t="shared" si="25"/>
        <v>724964.03096085449</v>
      </c>
      <c r="S393" s="66">
        <f t="shared" si="23"/>
        <v>60828.435345454585</v>
      </c>
    </row>
    <row r="394" spans="14:19">
      <c r="N394" s="33">
        <f t="shared" si="27"/>
        <v>313</v>
      </c>
      <c r="O394" s="65">
        <f t="shared" si="26"/>
        <v>0</v>
      </c>
      <c r="P394" s="66">
        <f t="shared" si="22"/>
        <v>0</v>
      </c>
      <c r="Q394" s="66"/>
      <c r="R394" s="64">
        <f t="shared" si="25"/>
        <v>797460.43405694002</v>
      </c>
      <c r="S394" s="66">
        <f t="shared" si="23"/>
        <v>66381.939968746214</v>
      </c>
    </row>
    <row r="395" spans="14:19">
      <c r="N395" s="33">
        <f t="shared" si="27"/>
        <v>314</v>
      </c>
      <c r="O395" s="65">
        <f t="shared" si="26"/>
        <v>0</v>
      </c>
      <c r="P395" s="66">
        <f t="shared" si="22"/>
        <v>0</v>
      </c>
      <c r="Q395" s="66"/>
      <c r="R395" s="64">
        <f t="shared" si="25"/>
        <v>797460.43405694002</v>
      </c>
      <c r="S395" s="66">
        <f t="shared" si="23"/>
        <v>65856.788687555003</v>
      </c>
    </row>
    <row r="396" spans="14:19">
      <c r="N396" s="33">
        <f t="shared" si="27"/>
        <v>315</v>
      </c>
      <c r="O396" s="65">
        <f t="shared" si="26"/>
        <v>0</v>
      </c>
      <c r="P396" s="66">
        <f t="shared" si="22"/>
        <v>0</v>
      </c>
      <c r="Q396" s="66"/>
      <c r="R396" s="64">
        <f t="shared" si="25"/>
        <v>797460.43405694002</v>
      </c>
      <c r="S396" s="66">
        <f t="shared" si="23"/>
        <v>65335.791907848194</v>
      </c>
    </row>
    <row r="397" spans="14:19">
      <c r="N397" s="33">
        <f t="shared" si="27"/>
        <v>316</v>
      </c>
      <c r="O397" s="65">
        <f t="shared" si="26"/>
        <v>0</v>
      </c>
      <c r="P397" s="66">
        <f t="shared" si="22"/>
        <v>0</v>
      </c>
      <c r="Q397" s="66"/>
      <c r="R397" s="64">
        <f t="shared" si="25"/>
        <v>797460.43405694002</v>
      </c>
      <c r="S397" s="66">
        <f t="shared" si="23"/>
        <v>64818.916763129571</v>
      </c>
    </row>
    <row r="398" spans="14:19">
      <c r="N398" s="33">
        <f t="shared" si="27"/>
        <v>317</v>
      </c>
      <c r="O398" s="65">
        <f t="shared" si="26"/>
        <v>0</v>
      </c>
      <c r="P398" s="66">
        <f t="shared" si="22"/>
        <v>0</v>
      </c>
      <c r="Q398" s="66"/>
      <c r="R398" s="64">
        <f t="shared" si="25"/>
        <v>797460.43405694002</v>
      </c>
      <c r="S398" s="66">
        <f t="shared" si="23"/>
        <v>64306.130646911675</v>
      </c>
    </row>
    <row r="399" spans="14:19">
      <c r="N399" s="33">
        <f t="shared" si="27"/>
        <v>318</v>
      </c>
      <c r="O399" s="65">
        <f t="shared" si="26"/>
        <v>0</v>
      </c>
      <c r="P399" s="66">
        <f t="shared" si="22"/>
        <v>0</v>
      </c>
      <c r="Q399" s="66"/>
      <c r="R399" s="64">
        <f t="shared" si="25"/>
        <v>797460.43405694002</v>
      </c>
      <c r="S399" s="66">
        <f t="shared" si="23"/>
        <v>63797.401210658754</v>
      </c>
    </row>
    <row r="400" spans="14:19">
      <c r="N400" s="33">
        <f t="shared" si="27"/>
        <v>319</v>
      </c>
      <c r="O400" s="65">
        <f t="shared" si="26"/>
        <v>0</v>
      </c>
      <c r="P400" s="66">
        <f t="shared" si="22"/>
        <v>0</v>
      </c>
      <c r="Q400" s="66"/>
      <c r="R400" s="64">
        <f t="shared" si="25"/>
        <v>797460.43405694002</v>
      </c>
      <c r="S400" s="66">
        <f t="shared" si="23"/>
        <v>63292.696361746224</v>
      </c>
    </row>
    <row r="401" spans="14:19">
      <c r="N401" s="33">
        <f t="shared" si="27"/>
        <v>320</v>
      </c>
      <c r="O401" s="65">
        <f t="shared" si="26"/>
        <v>0</v>
      </c>
      <c r="P401" s="66">
        <f t="shared" si="22"/>
        <v>0</v>
      </c>
      <c r="Q401" s="66"/>
      <c r="R401" s="64">
        <f t="shared" si="25"/>
        <v>797460.43405694002</v>
      </c>
      <c r="S401" s="66">
        <f t="shared" si="23"/>
        <v>62791.984261436024</v>
      </c>
    </row>
    <row r="402" spans="14:19">
      <c r="N402" s="33">
        <f t="shared" si="27"/>
        <v>321</v>
      </c>
      <c r="O402" s="65">
        <f t="shared" si="26"/>
        <v>0</v>
      </c>
      <c r="P402" s="66">
        <f t="shared" si="22"/>
        <v>0</v>
      </c>
      <c r="Q402" s="66"/>
      <c r="R402" s="64">
        <f t="shared" si="25"/>
        <v>797460.43405694002</v>
      </c>
      <c r="S402" s="66">
        <f t="shared" si="23"/>
        <v>62295.233322868153</v>
      </c>
    </row>
    <row r="403" spans="14:19">
      <c r="N403" s="33">
        <f t="shared" si="27"/>
        <v>322</v>
      </c>
      <c r="O403" s="65">
        <f t="shared" si="26"/>
        <v>0</v>
      </c>
      <c r="P403" s="66">
        <f t="shared" ref="P403:P466" si="28">IF(N403&gt;($Q$66*12),0,+(P402+O403)*$P$76)</f>
        <v>0</v>
      </c>
      <c r="Q403" s="66"/>
      <c r="R403" s="64">
        <f t="shared" si="25"/>
        <v>797460.43405694002</v>
      </c>
      <c r="S403" s="66">
        <f t="shared" ref="S403:S466" si="29">+R403*$S$76^N403</f>
        <v>61802.412209068047</v>
      </c>
    </row>
    <row r="404" spans="14:19">
      <c r="N404" s="33">
        <f t="shared" si="27"/>
        <v>323</v>
      </c>
      <c r="O404" s="65">
        <f t="shared" si="26"/>
        <v>0</v>
      </c>
      <c r="P404" s="66">
        <f t="shared" si="28"/>
        <v>0</v>
      </c>
      <c r="Q404" s="66"/>
      <c r="R404" s="64">
        <f t="shared" si="25"/>
        <v>797460.43405694002</v>
      </c>
      <c r="S404" s="66">
        <f t="shared" si="29"/>
        <v>61313.489830969731</v>
      </c>
    </row>
    <row r="405" spans="14:19">
      <c r="N405" s="33">
        <f t="shared" si="27"/>
        <v>324</v>
      </c>
      <c r="O405" s="65">
        <f t="shared" si="26"/>
        <v>0</v>
      </c>
      <c r="P405" s="66">
        <f t="shared" si="28"/>
        <v>0</v>
      </c>
      <c r="Q405" s="66"/>
      <c r="R405" s="64">
        <f t="shared" si="25"/>
        <v>797460.43405694002</v>
      </c>
      <c r="S405" s="66">
        <f t="shared" si="29"/>
        <v>60828.435345454585</v>
      </c>
    </row>
    <row r="406" spans="14:19">
      <c r="N406" s="33">
        <f t="shared" si="27"/>
        <v>325</v>
      </c>
      <c r="O406" s="65">
        <f t="shared" si="26"/>
        <v>0</v>
      </c>
      <c r="P406" s="66">
        <f t="shared" si="28"/>
        <v>0</v>
      </c>
      <c r="Q406" s="66"/>
      <c r="R406" s="64">
        <f t="shared" si="25"/>
        <v>877206.47746263409</v>
      </c>
      <c r="S406" s="66">
        <f t="shared" si="29"/>
        <v>66381.939968746199</v>
      </c>
    </row>
    <row r="407" spans="14:19">
      <c r="N407" s="33">
        <f t="shared" si="27"/>
        <v>326</v>
      </c>
      <c r="O407" s="65">
        <f t="shared" si="26"/>
        <v>0</v>
      </c>
      <c r="P407" s="66">
        <f t="shared" si="28"/>
        <v>0</v>
      </c>
      <c r="Q407" s="66"/>
      <c r="R407" s="64">
        <f t="shared" si="25"/>
        <v>877206.47746263409</v>
      </c>
      <c r="S407" s="66">
        <f t="shared" si="29"/>
        <v>65856.788687555003</v>
      </c>
    </row>
    <row r="408" spans="14:19">
      <c r="N408" s="33">
        <f t="shared" si="27"/>
        <v>327</v>
      </c>
      <c r="O408" s="65">
        <f t="shared" si="26"/>
        <v>0</v>
      </c>
      <c r="P408" s="66">
        <f t="shared" si="28"/>
        <v>0</v>
      </c>
      <c r="Q408" s="66"/>
      <c r="R408" s="64">
        <f t="shared" si="25"/>
        <v>877206.47746263409</v>
      </c>
      <c r="S408" s="66">
        <f t="shared" si="29"/>
        <v>65335.791907848179</v>
      </c>
    </row>
    <row r="409" spans="14:19">
      <c r="N409" s="33">
        <f t="shared" si="27"/>
        <v>328</v>
      </c>
      <c r="O409" s="65">
        <f t="shared" si="26"/>
        <v>0</v>
      </c>
      <c r="P409" s="66">
        <f t="shared" si="28"/>
        <v>0</v>
      </c>
      <c r="Q409" s="66"/>
      <c r="R409" s="64">
        <f t="shared" si="25"/>
        <v>877206.47746263409</v>
      </c>
      <c r="S409" s="66">
        <f t="shared" si="29"/>
        <v>64818.916763129571</v>
      </c>
    </row>
    <row r="410" spans="14:19">
      <c r="N410" s="33">
        <f t="shared" si="27"/>
        <v>329</v>
      </c>
      <c r="O410" s="65">
        <f t="shared" si="26"/>
        <v>0</v>
      </c>
      <c r="P410" s="66">
        <f t="shared" si="28"/>
        <v>0</v>
      </c>
      <c r="Q410" s="66"/>
      <c r="R410" s="64">
        <f t="shared" si="25"/>
        <v>877206.47746263409</v>
      </c>
      <c r="S410" s="66">
        <f t="shared" si="29"/>
        <v>64306.130646911668</v>
      </c>
    </row>
    <row r="411" spans="14:19">
      <c r="N411" s="33">
        <f t="shared" si="27"/>
        <v>330</v>
      </c>
      <c r="O411" s="65">
        <f t="shared" si="26"/>
        <v>0</v>
      </c>
      <c r="P411" s="66">
        <f t="shared" si="28"/>
        <v>0</v>
      </c>
      <c r="Q411" s="66"/>
      <c r="R411" s="64">
        <f t="shared" si="25"/>
        <v>877206.47746263409</v>
      </c>
      <c r="S411" s="66">
        <f t="shared" si="29"/>
        <v>63797.401210658762</v>
      </c>
    </row>
    <row r="412" spans="14:19">
      <c r="N412" s="33">
        <f t="shared" si="27"/>
        <v>331</v>
      </c>
      <c r="O412" s="65">
        <f t="shared" si="26"/>
        <v>0</v>
      </c>
      <c r="P412" s="66">
        <f t="shared" si="28"/>
        <v>0</v>
      </c>
      <c r="Q412" s="66"/>
      <c r="R412" s="64">
        <f t="shared" si="25"/>
        <v>877206.47746263409</v>
      </c>
      <c r="S412" s="66">
        <f t="shared" si="29"/>
        <v>63292.696361746232</v>
      </c>
    </row>
    <row r="413" spans="14:19">
      <c r="N413" s="33">
        <f t="shared" si="27"/>
        <v>332</v>
      </c>
      <c r="O413" s="65">
        <f t="shared" si="26"/>
        <v>0</v>
      </c>
      <c r="P413" s="66">
        <f t="shared" si="28"/>
        <v>0</v>
      </c>
      <c r="Q413" s="66"/>
      <c r="R413" s="64">
        <f t="shared" si="25"/>
        <v>877206.47746263409</v>
      </c>
      <c r="S413" s="66">
        <f t="shared" si="29"/>
        <v>62791.984261436031</v>
      </c>
    </row>
    <row r="414" spans="14:19">
      <c r="N414" s="33">
        <f t="shared" si="27"/>
        <v>333</v>
      </c>
      <c r="O414" s="65">
        <f t="shared" si="26"/>
        <v>0</v>
      </c>
      <c r="P414" s="66">
        <f t="shared" si="28"/>
        <v>0</v>
      </c>
      <c r="Q414" s="66"/>
      <c r="R414" s="64">
        <f t="shared" ref="R414:R477" si="30">IF(N414&gt;$H$28*12,0,+R402*(1+$H$31))</f>
        <v>877206.47746263409</v>
      </c>
      <c r="S414" s="66">
        <f t="shared" si="29"/>
        <v>62295.233322868145</v>
      </c>
    </row>
    <row r="415" spans="14:19">
      <c r="N415" s="33">
        <f t="shared" si="27"/>
        <v>334</v>
      </c>
      <c r="O415" s="65">
        <f t="shared" ref="O415:O478" si="31">+O403*(1+$H$21)</f>
        <v>0</v>
      </c>
      <c r="P415" s="66">
        <f t="shared" si="28"/>
        <v>0</v>
      </c>
      <c r="Q415" s="66"/>
      <c r="R415" s="64">
        <f t="shared" si="30"/>
        <v>877206.47746263409</v>
      </c>
      <c r="S415" s="66">
        <f t="shared" si="29"/>
        <v>61802.412209068039</v>
      </c>
    </row>
    <row r="416" spans="14:19">
      <c r="N416" s="33">
        <f t="shared" si="27"/>
        <v>335</v>
      </c>
      <c r="O416" s="65">
        <f t="shared" si="31"/>
        <v>0</v>
      </c>
      <c r="P416" s="66">
        <f t="shared" si="28"/>
        <v>0</v>
      </c>
      <c r="Q416" s="66"/>
      <c r="R416" s="64">
        <f t="shared" si="30"/>
        <v>877206.47746263409</v>
      </c>
      <c r="S416" s="66">
        <f t="shared" si="29"/>
        <v>61313.489830969738</v>
      </c>
    </row>
    <row r="417" spans="14:19">
      <c r="N417" s="33">
        <f t="shared" si="27"/>
        <v>336</v>
      </c>
      <c r="O417" s="65">
        <f t="shared" si="31"/>
        <v>0</v>
      </c>
      <c r="P417" s="66">
        <f t="shared" si="28"/>
        <v>0</v>
      </c>
      <c r="Q417" s="66"/>
      <c r="R417" s="64">
        <f t="shared" si="30"/>
        <v>877206.47746263409</v>
      </c>
      <c r="S417" s="66">
        <f t="shared" si="29"/>
        <v>60828.435345454593</v>
      </c>
    </row>
    <row r="418" spans="14:19">
      <c r="N418" s="33">
        <f t="shared" si="27"/>
        <v>337</v>
      </c>
      <c r="O418" s="65">
        <f t="shared" si="31"/>
        <v>0</v>
      </c>
      <c r="P418" s="66">
        <f t="shared" si="28"/>
        <v>0</v>
      </c>
      <c r="Q418" s="66"/>
      <c r="R418" s="64">
        <f t="shared" si="30"/>
        <v>964927.12520889763</v>
      </c>
      <c r="S418" s="66">
        <f t="shared" si="29"/>
        <v>66381.939968746214</v>
      </c>
    </row>
    <row r="419" spans="14:19">
      <c r="N419" s="33">
        <f t="shared" si="27"/>
        <v>338</v>
      </c>
      <c r="O419" s="65">
        <f t="shared" si="31"/>
        <v>0</v>
      </c>
      <c r="P419" s="66">
        <f t="shared" si="28"/>
        <v>0</v>
      </c>
      <c r="Q419" s="66"/>
      <c r="R419" s="64">
        <f t="shared" si="30"/>
        <v>964927.12520889763</v>
      </c>
      <c r="S419" s="66">
        <f t="shared" si="29"/>
        <v>65856.788687555018</v>
      </c>
    </row>
    <row r="420" spans="14:19">
      <c r="N420" s="33">
        <f t="shared" si="27"/>
        <v>339</v>
      </c>
      <c r="O420" s="65">
        <f t="shared" si="31"/>
        <v>0</v>
      </c>
      <c r="P420" s="66">
        <f t="shared" si="28"/>
        <v>0</v>
      </c>
      <c r="Q420" s="66"/>
      <c r="R420" s="64">
        <f t="shared" si="30"/>
        <v>964927.12520889763</v>
      </c>
      <c r="S420" s="66">
        <f t="shared" si="29"/>
        <v>65335.791907848194</v>
      </c>
    </row>
    <row r="421" spans="14:19">
      <c r="N421" s="33">
        <f t="shared" si="27"/>
        <v>340</v>
      </c>
      <c r="O421" s="65">
        <f t="shared" si="31"/>
        <v>0</v>
      </c>
      <c r="P421" s="66">
        <f t="shared" si="28"/>
        <v>0</v>
      </c>
      <c r="Q421" s="66"/>
      <c r="R421" s="64">
        <f t="shared" si="30"/>
        <v>964927.12520889763</v>
      </c>
      <c r="S421" s="66">
        <f t="shared" si="29"/>
        <v>64818.916763129564</v>
      </c>
    </row>
    <row r="422" spans="14:19">
      <c r="N422" s="33">
        <f t="shared" si="27"/>
        <v>341</v>
      </c>
      <c r="O422" s="65">
        <f t="shared" si="31"/>
        <v>0</v>
      </c>
      <c r="P422" s="66">
        <f t="shared" si="28"/>
        <v>0</v>
      </c>
      <c r="Q422" s="66"/>
      <c r="R422" s="64">
        <f t="shared" si="30"/>
        <v>964927.12520889763</v>
      </c>
      <c r="S422" s="66">
        <f t="shared" si="29"/>
        <v>64306.130646911668</v>
      </c>
    </row>
    <row r="423" spans="14:19">
      <c r="N423" s="33">
        <f t="shared" si="27"/>
        <v>342</v>
      </c>
      <c r="O423" s="65">
        <f t="shared" si="31"/>
        <v>0</v>
      </c>
      <c r="P423" s="66">
        <f t="shared" si="28"/>
        <v>0</v>
      </c>
      <c r="Q423" s="66"/>
      <c r="R423" s="64">
        <f t="shared" si="30"/>
        <v>964927.12520889763</v>
      </c>
      <c r="S423" s="66">
        <f t="shared" si="29"/>
        <v>63797.401210658754</v>
      </c>
    </row>
    <row r="424" spans="14:19">
      <c r="N424" s="33">
        <f t="shared" si="27"/>
        <v>343</v>
      </c>
      <c r="O424" s="65">
        <f t="shared" si="31"/>
        <v>0</v>
      </c>
      <c r="P424" s="66">
        <f t="shared" si="28"/>
        <v>0</v>
      </c>
      <c r="Q424" s="66"/>
      <c r="R424" s="64">
        <f t="shared" si="30"/>
        <v>964927.12520889763</v>
      </c>
      <c r="S424" s="66">
        <f t="shared" si="29"/>
        <v>63292.696361746224</v>
      </c>
    </row>
    <row r="425" spans="14:19">
      <c r="N425" s="33">
        <f t="shared" si="27"/>
        <v>344</v>
      </c>
      <c r="O425" s="65">
        <f t="shared" si="31"/>
        <v>0</v>
      </c>
      <c r="P425" s="66">
        <f t="shared" si="28"/>
        <v>0</v>
      </c>
      <c r="Q425" s="66"/>
      <c r="R425" s="64">
        <f t="shared" si="30"/>
        <v>964927.12520889763</v>
      </c>
      <c r="S425" s="66">
        <f t="shared" si="29"/>
        <v>62791.984261436039</v>
      </c>
    </row>
    <row r="426" spans="14:19">
      <c r="N426" s="33">
        <f t="shared" si="27"/>
        <v>345</v>
      </c>
      <c r="O426" s="65">
        <f t="shared" si="31"/>
        <v>0</v>
      </c>
      <c r="P426" s="66">
        <f t="shared" si="28"/>
        <v>0</v>
      </c>
      <c r="Q426" s="66"/>
      <c r="R426" s="64">
        <f t="shared" si="30"/>
        <v>964927.12520889763</v>
      </c>
      <c r="S426" s="66">
        <f t="shared" si="29"/>
        <v>62295.23332286816</v>
      </c>
    </row>
    <row r="427" spans="14:19">
      <c r="N427" s="33">
        <f t="shared" si="27"/>
        <v>346</v>
      </c>
      <c r="O427" s="65">
        <f t="shared" si="31"/>
        <v>0</v>
      </c>
      <c r="P427" s="66">
        <f t="shared" si="28"/>
        <v>0</v>
      </c>
      <c r="Q427" s="66"/>
      <c r="R427" s="64">
        <f t="shared" si="30"/>
        <v>964927.12520889763</v>
      </c>
      <c r="S427" s="66">
        <f t="shared" si="29"/>
        <v>61802.412209068047</v>
      </c>
    </row>
    <row r="428" spans="14:19">
      <c r="N428" s="33">
        <f t="shared" si="27"/>
        <v>347</v>
      </c>
      <c r="O428" s="65">
        <f t="shared" si="31"/>
        <v>0</v>
      </c>
      <c r="P428" s="66">
        <f t="shared" si="28"/>
        <v>0</v>
      </c>
      <c r="Q428" s="66"/>
      <c r="R428" s="64">
        <f t="shared" si="30"/>
        <v>964927.12520889763</v>
      </c>
      <c r="S428" s="66">
        <f t="shared" si="29"/>
        <v>61313.489830969738</v>
      </c>
    </row>
    <row r="429" spans="14:19">
      <c r="N429" s="33">
        <f t="shared" si="27"/>
        <v>348</v>
      </c>
      <c r="O429" s="65">
        <f t="shared" si="31"/>
        <v>0</v>
      </c>
      <c r="P429" s="66">
        <f t="shared" si="28"/>
        <v>0</v>
      </c>
      <c r="Q429" s="66"/>
      <c r="R429" s="64">
        <f t="shared" si="30"/>
        <v>964927.12520889763</v>
      </c>
      <c r="S429" s="66">
        <f t="shared" si="29"/>
        <v>60828.435345454593</v>
      </c>
    </row>
    <row r="430" spans="14:19">
      <c r="N430" s="33">
        <f t="shared" si="27"/>
        <v>349</v>
      </c>
      <c r="O430" s="65">
        <f t="shared" si="31"/>
        <v>0</v>
      </c>
      <c r="P430" s="66">
        <f t="shared" si="28"/>
        <v>0</v>
      </c>
      <c r="Q430" s="66"/>
      <c r="R430" s="64">
        <f t="shared" si="30"/>
        <v>1061419.8377297875</v>
      </c>
      <c r="S430" s="66">
        <f t="shared" si="29"/>
        <v>66381.939968746214</v>
      </c>
    </row>
    <row r="431" spans="14:19">
      <c r="N431" s="33">
        <f t="shared" si="27"/>
        <v>350</v>
      </c>
      <c r="O431" s="65">
        <f t="shared" si="31"/>
        <v>0</v>
      </c>
      <c r="P431" s="66">
        <f t="shared" si="28"/>
        <v>0</v>
      </c>
      <c r="Q431" s="66"/>
      <c r="R431" s="64">
        <f t="shared" si="30"/>
        <v>1061419.8377297875</v>
      </c>
      <c r="S431" s="66">
        <f t="shared" si="29"/>
        <v>65856.788687555003</v>
      </c>
    </row>
    <row r="432" spans="14:19">
      <c r="N432" s="33">
        <f t="shared" si="27"/>
        <v>351</v>
      </c>
      <c r="O432" s="65">
        <f t="shared" si="31"/>
        <v>0</v>
      </c>
      <c r="P432" s="66">
        <f t="shared" si="28"/>
        <v>0</v>
      </c>
      <c r="Q432" s="66"/>
      <c r="R432" s="64">
        <f t="shared" si="30"/>
        <v>1061419.8377297875</v>
      </c>
      <c r="S432" s="66">
        <f t="shared" si="29"/>
        <v>65335.791907848194</v>
      </c>
    </row>
    <row r="433" spans="14:19">
      <c r="N433" s="33">
        <f t="shared" si="27"/>
        <v>352</v>
      </c>
      <c r="O433" s="65">
        <f t="shared" si="31"/>
        <v>0</v>
      </c>
      <c r="P433" s="66">
        <f t="shared" si="28"/>
        <v>0</v>
      </c>
      <c r="Q433" s="66"/>
      <c r="R433" s="64">
        <f t="shared" si="30"/>
        <v>1061419.8377297875</v>
      </c>
      <c r="S433" s="66">
        <f t="shared" si="29"/>
        <v>64818.916763129571</v>
      </c>
    </row>
    <row r="434" spans="14:19">
      <c r="N434" s="33">
        <f t="shared" si="27"/>
        <v>353</v>
      </c>
      <c r="O434" s="65">
        <f t="shared" si="31"/>
        <v>0</v>
      </c>
      <c r="P434" s="66">
        <f t="shared" si="28"/>
        <v>0</v>
      </c>
      <c r="Q434" s="66"/>
      <c r="R434" s="64">
        <f t="shared" si="30"/>
        <v>1061419.8377297875</v>
      </c>
      <c r="S434" s="66">
        <f t="shared" si="29"/>
        <v>64306.130646911675</v>
      </c>
    </row>
    <row r="435" spans="14:19">
      <c r="N435" s="33">
        <f t="shared" si="27"/>
        <v>354</v>
      </c>
      <c r="O435" s="65">
        <f t="shared" si="31"/>
        <v>0</v>
      </c>
      <c r="P435" s="66">
        <f t="shared" si="28"/>
        <v>0</v>
      </c>
      <c r="Q435" s="66"/>
      <c r="R435" s="64">
        <f t="shared" si="30"/>
        <v>1061419.8377297875</v>
      </c>
      <c r="S435" s="66">
        <f t="shared" si="29"/>
        <v>63797.401210658754</v>
      </c>
    </row>
    <row r="436" spans="14:19">
      <c r="N436" s="33">
        <f t="shared" si="27"/>
        <v>355</v>
      </c>
      <c r="O436" s="65">
        <f t="shared" si="31"/>
        <v>0</v>
      </c>
      <c r="P436" s="66">
        <f t="shared" si="28"/>
        <v>0</v>
      </c>
      <c r="Q436" s="66"/>
      <c r="R436" s="64">
        <f t="shared" si="30"/>
        <v>1061419.8377297875</v>
      </c>
      <c r="S436" s="66">
        <f t="shared" si="29"/>
        <v>63292.696361746224</v>
      </c>
    </row>
    <row r="437" spans="14:19">
      <c r="N437" s="33">
        <f t="shared" si="27"/>
        <v>356</v>
      </c>
      <c r="O437" s="65">
        <f t="shared" si="31"/>
        <v>0</v>
      </c>
      <c r="P437" s="66">
        <f t="shared" si="28"/>
        <v>0</v>
      </c>
      <c r="Q437" s="66"/>
      <c r="R437" s="64">
        <f t="shared" si="30"/>
        <v>1061419.8377297875</v>
      </c>
      <c r="S437" s="66">
        <f t="shared" si="29"/>
        <v>62791.984261436024</v>
      </c>
    </row>
    <row r="438" spans="14:19">
      <c r="N438" s="33">
        <f t="shared" si="27"/>
        <v>357</v>
      </c>
      <c r="O438" s="65">
        <f t="shared" si="31"/>
        <v>0</v>
      </c>
      <c r="P438" s="66">
        <f t="shared" si="28"/>
        <v>0</v>
      </c>
      <c r="Q438" s="66"/>
      <c r="R438" s="64">
        <f t="shared" si="30"/>
        <v>1061419.8377297875</v>
      </c>
      <c r="S438" s="66">
        <f t="shared" si="29"/>
        <v>62295.233322868153</v>
      </c>
    </row>
    <row r="439" spans="14:19">
      <c r="N439" s="33">
        <f t="shared" si="27"/>
        <v>358</v>
      </c>
      <c r="O439" s="65">
        <f t="shared" si="31"/>
        <v>0</v>
      </c>
      <c r="P439" s="66">
        <f t="shared" si="28"/>
        <v>0</v>
      </c>
      <c r="Q439" s="66"/>
      <c r="R439" s="64">
        <f t="shared" si="30"/>
        <v>1061419.8377297875</v>
      </c>
      <c r="S439" s="66">
        <f t="shared" si="29"/>
        <v>61802.412209068047</v>
      </c>
    </row>
    <row r="440" spans="14:19">
      <c r="N440" s="33">
        <f t="shared" si="27"/>
        <v>359</v>
      </c>
      <c r="O440" s="65">
        <f t="shared" si="31"/>
        <v>0</v>
      </c>
      <c r="P440" s="66">
        <f t="shared" si="28"/>
        <v>0</v>
      </c>
      <c r="Q440" s="66"/>
      <c r="R440" s="64">
        <f t="shared" si="30"/>
        <v>1061419.8377297875</v>
      </c>
      <c r="S440" s="66">
        <f t="shared" si="29"/>
        <v>61313.489830969738</v>
      </c>
    </row>
    <row r="441" spans="14:19">
      <c r="N441" s="33">
        <f t="shared" si="27"/>
        <v>360</v>
      </c>
      <c r="O441" s="65">
        <f t="shared" si="31"/>
        <v>0</v>
      </c>
      <c r="P441" s="66">
        <f t="shared" si="28"/>
        <v>0</v>
      </c>
      <c r="Q441" s="66"/>
      <c r="R441" s="64">
        <f t="shared" si="30"/>
        <v>1061419.8377297875</v>
      </c>
      <c r="S441" s="66">
        <f t="shared" si="29"/>
        <v>60828.435345454593</v>
      </c>
    </row>
    <row r="442" spans="14:19">
      <c r="N442" s="33">
        <f t="shared" ref="N442:N505" si="32">+N441+1</f>
        <v>361</v>
      </c>
      <c r="O442" s="65">
        <f t="shared" si="31"/>
        <v>0</v>
      </c>
      <c r="P442" s="66">
        <f t="shared" si="28"/>
        <v>0</v>
      </c>
      <c r="Q442" s="66"/>
      <c r="R442" s="64">
        <f t="shared" si="30"/>
        <v>0</v>
      </c>
      <c r="S442" s="66">
        <f t="shared" si="29"/>
        <v>0</v>
      </c>
    </row>
    <row r="443" spans="14:19">
      <c r="N443" s="33">
        <f t="shared" si="32"/>
        <v>362</v>
      </c>
      <c r="O443" s="65">
        <f t="shared" si="31"/>
        <v>0</v>
      </c>
      <c r="P443" s="66">
        <f t="shared" si="28"/>
        <v>0</v>
      </c>
      <c r="Q443" s="66"/>
      <c r="R443" s="64">
        <f t="shared" si="30"/>
        <v>0</v>
      </c>
      <c r="S443" s="66">
        <f t="shared" si="29"/>
        <v>0</v>
      </c>
    </row>
    <row r="444" spans="14:19">
      <c r="N444" s="33">
        <f t="shared" si="32"/>
        <v>363</v>
      </c>
      <c r="O444" s="65">
        <f t="shared" si="31"/>
        <v>0</v>
      </c>
      <c r="P444" s="66">
        <f t="shared" si="28"/>
        <v>0</v>
      </c>
      <c r="Q444" s="66"/>
      <c r="R444" s="64">
        <f t="shared" si="30"/>
        <v>0</v>
      </c>
      <c r="S444" s="66">
        <f t="shared" si="29"/>
        <v>0</v>
      </c>
    </row>
    <row r="445" spans="14:19">
      <c r="N445" s="33">
        <f t="shared" si="32"/>
        <v>364</v>
      </c>
      <c r="O445" s="65">
        <f t="shared" si="31"/>
        <v>0</v>
      </c>
      <c r="P445" s="66">
        <f t="shared" si="28"/>
        <v>0</v>
      </c>
      <c r="Q445" s="66"/>
      <c r="R445" s="64">
        <f t="shared" si="30"/>
        <v>0</v>
      </c>
      <c r="S445" s="66">
        <f t="shared" si="29"/>
        <v>0</v>
      </c>
    </row>
    <row r="446" spans="14:19">
      <c r="N446" s="33">
        <f t="shared" si="32"/>
        <v>365</v>
      </c>
      <c r="O446" s="65">
        <f t="shared" si="31"/>
        <v>0</v>
      </c>
      <c r="P446" s="66">
        <f t="shared" si="28"/>
        <v>0</v>
      </c>
      <c r="Q446" s="66"/>
      <c r="R446" s="64">
        <f t="shared" si="30"/>
        <v>0</v>
      </c>
      <c r="S446" s="66">
        <f t="shared" si="29"/>
        <v>0</v>
      </c>
    </row>
    <row r="447" spans="14:19">
      <c r="N447" s="33">
        <f t="shared" si="32"/>
        <v>366</v>
      </c>
      <c r="O447" s="65">
        <f t="shared" si="31"/>
        <v>0</v>
      </c>
      <c r="P447" s="66">
        <f t="shared" si="28"/>
        <v>0</v>
      </c>
      <c r="Q447" s="66"/>
      <c r="R447" s="64">
        <f t="shared" si="30"/>
        <v>0</v>
      </c>
      <c r="S447" s="66">
        <f t="shared" si="29"/>
        <v>0</v>
      </c>
    </row>
    <row r="448" spans="14:19">
      <c r="N448" s="33">
        <f t="shared" si="32"/>
        <v>367</v>
      </c>
      <c r="O448" s="65">
        <f t="shared" si="31"/>
        <v>0</v>
      </c>
      <c r="P448" s="66">
        <f t="shared" si="28"/>
        <v>0</v>
      </c>
      <c r="Q448" s="66"/>
      <c r="R448" s="64">
        <f t="shared" si="30"/>
        <v>0</v>
      </c>
      <c r="S448" s="66">
        <f t="shared" si="29"/>
        <v>0</v>
      </c>
    </row>
    <row r="449" spans="14:19">
      <c r="N449" s="33">
        <f t="shared" si="32"/>
        <v>368</v>
      </c>
      <c r="O449" s="65">
        <f t="shared" si="31"/>
        <v>0</v>
      </c>
      <c r="P449" s="66">
        <f t="shared" si="28"/>
        <v>0</v>
      </c>
      <c r="Q449" s="66"/>
      <c r="R449" s="64">
        <f t="shared" si="30"/>
        <v>0</v>
      </c>
      <c r="S449" s="66">
        <f t="shared" si="29"/>
        <v>0</v>
      </c>
    </row>
    <row r="450" spans="14:19">
      <c r="N450" s="33">
        <f t="shared" si="32"/>
        <v>369</v>
      </c>
      <c r="O450" s="65">
        <f t="shared" si="31"/>
        <v>0</v>
      </c>
      <c r="P450" s="66">
        <f t="shared" si="28"/>
        <v>0</v>
      </c>
      <c r="Q450" s="66"/>
      <c r="R450" s="64">
        <f t="shared" si="30"/>
        <v>0</v>
      </c>
      <c r="S450" s="66">
        <f t="shared" si="29"/>
        <v>0</v>
      </c>
    </row>
    <row r="451" spans="14:19">
      <c r="N451" s="33">
        <f t="shared" si="32"/>
        <v>370</v>
      </c>
      <c r="O451" s="65">
        <f t="shared" si="31"/>
        <v>0</v>
      </c>
      <c r="P451" s="66">
        <f t="shared" si="28"/>
        <v>0</v>
      </c>
      <c r="Q451" s="66"/>
      <c r="R451" s="64">
        <f t="shared" si="30"/>
        <v>0</v>
      </c>
      <c r="S451" s="66">
        <f t="shared" si="29"/>
        <v>0</v>
      </c>
    </row>
    <row r="452" spans="14:19">
      <c r="N452" s="33">
        <f t="shared" si="32"/>
        <v>371</v>
      </c>
      <c r="O452" s="65">
        <f t="shared" si="31"/>
        <v>0</v>
      </c>
      <c r="P452" s="66">
        <f t="shared" si="28"/>
        <v>0</v>
      </c>
      <c r="Q452" s="66"/>
      <c r="R452" s="64">
        <f t="shared" si="30"/>
        <v>0</v>
      </c>
      <c r="S452" s="66">
        <f t="shared" si="29"/>
        <v>0</v>
      </c>
    </row>
    <row r="453" spans="14:19">
      <c r="N453" s="33">
        <f t="shared" si="32"/>
        <v>372</v>
      </c>
      <c r="O453" s="65">
        <f t="shared" si="31"/>
        <v>0</v>
      </c>
      <c r="P453" s="66">
        <f t="shared" si="28"/>
        <v>0</v>
      </c>
      <c r="Q453" s="66"/>
      <c r="R453" s="64">
        <f t="shared" si="30"/>
        <v>0</v>
      </c>
      <c r="S453" s="66">
        <f t="shared" si="29"/>
        <v>0</v>
      </c>
    </row>
    <row r="454" spans="14:19">
      <c r="N454" s="33">
        <f t="shared" si="32"/>
        <v>373</v>
      </c>
      <c r="O454" s="65">
        <f t="shared" si="31"/>
        <v>0</v>
      </c>
      <c r="P454" s="66">
        <f t="shared" si="28"/>
        <v>0</v>
      </c>
      <c r="Q454" s="66"/>
      <c r="R454" s="64">
        <f t="shared" si="30"/>
        <v>0</v>
      </c>
      <c r="S454" s="66">
        <f t="shared" si="29"/>
        <v>0</v>
      </c>
    </row>
    <row r="455" spans="14:19">
      <c r="N455" s="33">
        <f t="shared" si="32"/>
        <v>374</v>
      </c>
      <c r="O455" s="65">
        <f t="shared" si="31"/>
        <v>0</v>
      </c>
      <c r="P455" s="66">
        <f t="shared" si="28"/>
        <v>0</v>
      </c>
      <c r="Q455" s="66"/>
      <c r="R455" s="64">
        <f t="shared" si="30"/>
        <v>0</v>
      </c>
      <c r="S455" s="66">
        <f t="shared" si="29"/>
        <v>0</v>
      </c>
    </row>
    <row r="456" spans="14:19">
      <c r="N456" s="33">
        <f t="shared" si="32"/>
        <v>375</v>
      </c>
      <c r="O456" s="65">
        <f t="shared" si="31"/>
        <v>0</v>
      </c>
      <c r="P456" s="66">
        <f t="shared" si="28"/>
        <v>0</v>
      </c>
      <c r="Q456" s="66"/>
      <c r="R456" s="64">
        <f t="shared" si="30"/>
        <v>0</v>
      </c>
      <c r="S456" s="66">
        <f t="shared" si="29"/>
        <v>0</v>
      </c>
    </row>
    <row r="457" spans="14:19">
      <c r="N457" s="33">
        <f t="shared" si="32"/>
        <v>376</v>
      </c>
      <c r="O457" s="65">
        <f t="shared" si="31"/>
        <v>0</v>
      </c>
      <c r="P457" s="66">
        <f t="shared" si="28"/>
        <v>0</v>
      </c>
      <c r="Q457" s="66"/>
      <c r="R457" s="64">
        <f t="shared" si="30"/>
        <v>0</v>
      </c>
      <c r="S457" s="66">
        <f t="shared" si="29"/>
        <v>0</v>
      </c>
    </row>
    <row r="458" spans="14:19">
      <c r="N458" s="33">
        <f t="shared" si="32"/>
        <v>377</v>
      </c>
      <c r="O458" s="65">
        <f t="shared" si="31"/>
        <v>0</v>
      </c>
      <c r="P458" s="66">
        <f t="shared" si="28"/>
        <v>0</v>
      </c>
      <c r="Q458" s="66"/>
      <c r="R458" s="64">
        <f t="shared" si="30"/>
        <v>0</v>
      </c>
      <c r="S458" s="66">
        <f t="shared" si="29"/>
        <v>0</v>
      </c>
    </row>
    <row r="459" spans="14:19">
      <c r="N459" s="33">
        <f t="shared" si="32"/>
        <v>378</v>
      </c>
      <c r="O459" s="65">
        <f t="shared" si="31"/>
        <v>0</v>
      </c>
      <c r="P459" s="66">
        <f t="shared" si="28"/>
        <v>0</v>
      </c>
      <c r="Q459" s="66"/>
      <c r="R459" s="64">
        <f t="shared" si="30"/>
        <v>0</v>
      </c>
      <c r="S459" s="66">
        <f t="shared" si="29"/>
        <v>0</v>
      </c>
    </row>
    <row r="460" spans="14:19">
      <c r="N460" s="33">
        <f t="shared" si="32"/>
        <v>379</v>
      </c>
      <c r="O460" s="65">
        <f t="shared" si="31"/>
        <v>0</v>
      </c>
      <c r="P460" s="66">
        <f t="shared" si="28"/>
        <v>0</v>
      </c>
      <c r="Q460" s="66"/>
      <c r="R460" s="64">
        <f t="shared" si="30"/>
        <v>0</v>
      </c>
      <c r="S460" s="66">
        <f t="shared" si="29"/>
        <v>0</v>
      </c>
    </row>
    <row r="461" spans="14:19">
      <c r="N461" s="33">
        <f t="shared" si="32"/>
        <v>380</v>
      </c>
      <c r="O461" s="65">
        <f t="shared" si="31"/>
        <v>0</v>
      </c>
      <c r="P461" s="66">
        <f t="shared" si="28"/>
        <v>0</v>
      </c>
      <c r="Q461" s="66"/>
      <c r="R461" s="64">
        <f t="shared" si="30"/>
        <v>0</v>
      </c>
      <c r="S461" s="66">
        <f t="shared" si="29"/>
        <v>0</v>
      </c>
    </row>
    <row r="462" spans="14:19">
      <c r="N462" s="33">
        <f t="shared" si="32"/>
        <v>381</v>
      </c>
      <c r="O462" s="65">
        <f t="shared" si="31"/>
        <v>0</v>
      </c>
      <c r="P462" s="66">
        <f t="shared" si="28"/>
        <v>0</v>
      </c>
      <c r="Q462" s="66"/>
      <c r="R462" s="64">
        <f t="shared" si="30"/>
        <v>0</v>
      </c>
      <c r="S462" s="66">
        <f t="shared" si="29"/>
        <v>0</v>
      </c>
    </row>
    <row r="463" spans="14:19">
      <c r="N463" s="33">
        <f t="shared" si="32"/>
        <v>382</v>
      </c>
      <c r="O463" s="65">
        <f t="shared" si="31"/>
        <v>0</v>
      </c>
      <c r="P463" s="66">
        <f t="shared" si="28"/>
        <v>0</v>
      </c>
      <c r="Q463" s="66"/>
      <c r="R463" s="64">
        <f t="shared" si="30"/>
        <v>0</v>
      </c>
      <c r="S463" s="66">
        <f t="shared" si="29"/>
        <v>0</v>
      </c>
    </row>
    <row r="464" spans="14:19">
      <c r="N464" s="33">
        <f t="shared" si="32"/>
        <v>383</v>
      </c>
      <c r="O464" s="65">
        <f t="shared" si="31"/>
        <v>0</v>
      </c>
      <c r="P464" s="66">
        <f t="shared" si="28"/>
        <v>0</v>
      </c>
      <c r="Q464" s="66"/>
      <c r="R464" s="64">
        <f t="shared" si="30"/>
        <v>0</v>
      </c>
      <c r="S464" s="66">
        <f t="shared" si="29"/>
        <v>0</v>
      </c>
    </row>
    <row r="465" spans="14:19">
      <c r="N465" s="33">
        <f t="shared" si="32"/>
        <v>384</v>
      </c>
      <c r="O465" s="65">
        <f t="shared" si="31"/>
        <v>0</v>
      </c>
      <c r="P465" s="66">
        <f t="shared" si="28"/>
        <v>0</v>
      </c>
      <c r="Q465" s="66"/>
      <c r="R465" s="64">
        <f t="shared" si="30"/>
        <v>0</v>
      </c>
      <c r="S465" s="66">
        <f t="shared" si="29"/>
        <v>0</v>
      </c>
    </row>
    <row r="466" spans="14:19">
      <c r="N466" s="33">
        <f t="shared" si="32"/>
        <v>385</v>
      </c>
      <c r="O466" s="65">
        <f t="shared" si="31"/>
        <v>0</v>
      </c>
      <c r="P466" s="66">
        <f t="shared" si="28"/>
        <v>0</v>
      </c>
      <c r="Q466" s="66"/>
      <c r="R466" s="64">
        <f t="shared" si="30"/>
        <v>0</v>
      </c>
      <c r="S466" s="66">
        <f t="shared" si="29"/>
        <v>0</v>
      </c>
    </row>
    <row r="467" spans="14:19">
      <c r="N467" s="33">
        <f t="shared" si="32"/>
        <v>386</v>
      </c>
      <c r="O467" s="65">
        <f t="shared" si="31"/>
        <v>0</v>
      </c>
      <c r="P467" s="66">
        <f t="shared" ref="P467:P530" si="33">IF(N467&gt;($Q$66*12),0,+(P466+O467)*$P$76)</f>
        <v>0</v>
      </c>
      <c r="Q467" s="66"/>
      <c r="R467" s="64">
        <f t="shared" si="30"/>
        <v>0</v>
      </c>
      <c r="S467" s="66">
        <f t="shared" ref="S467:S530" si="34">+R467*$S$76^N467</f>
        <v>0</v>
      </c>
    </row>
    <row r="468" spans="14:19">
      <c r="N468" s="33">
        <f t="shared" si="32"/>
        <v>387</v>
      </c>
      <c r="O468" s="65">
        <f t="shared" si="31"/>
        <v>0</v>
      </c>
      <c r="P468" s="66">
        <f t="shared" si="33"/>
        <v>0</v>
      </c>
      <c r="Q468" s="66"/>
      <c r="R468" s="64">
        <f t="shared" si="30"/>
        <v>0</v>
      </c>
      <c r="S468" s="66">
        <f t="shared" si="34"/>
        <v>0</v>
      </c>
    </row>
    <row r="469" spans="14:19">
      <c r="N469" s="33">
        <f t="shared" si="32"/>
        <v>388</v>
      </c>
      <c r="O469" s="65">
        <f t="shared" si="31"/>
        <v>0</v>
      </c>
      <c r="P469" s="66">
        <f t="shared" si="33"/>
        <v>0</v>
      </c>
      <c r="Q469" s="66"/>
      <c r="R469" s="64">
        <f t="shared" si="30"/>
        <v>0</v>
      </c>
      <c r="S469" s="66">
        <f t="shared" si="34"/>
        <v>0</v>
      </c>
    </row>
    <row r="470" spans="14:19">
      <c r="N470" s="33">
        <f t="shared" si="32"/>
        <v>389</v>
      </c>
      <c r="O470" s="65">
        <f t="shared" si="31"/>
        <v>0</v>
      </c>
      <c r="P470" s="66">
        <f t="shared" si="33"/>
        <v>0</v>
      </c>
      <c r="Q470" s="66"/>
      <c r="R470" s="64">
        <f t="shared" si="30"/>
        <v>0</v>
      </c>
      <c r="S470" s="66">
        <f t="shared" si="34"/>
        <v>0</v>
      </c>
    </row>
    <row r="471" spans="14:19">
      <c r="N471" s="33">
        <f t="shared" si="32"/>
        <v>390</v>
      </c>
      <c r="O471" s="65">
        <f t="shared" si="31"/>
        <v>0</v>
      </c>
      <c r="P471" s="66">
        <f t="shared" si="33"/>
        <v>0</v>
      </c>
      <c r="Q471" s="66"/>
      <c r="R471" s="64">
        <f t="shared" si="30"/>
        <v>0</v>
      </c>
      <c r="S471" s="66">
        <f t="shared" si="34"/>
        <v>0</v>
      </c>
    </row>
    <row r="472" spans="14:19">
      <c r="N472" s="33">
        <f t="shared" si="32"/>
        <v>391</v>
      </c>
      <c r="O472" s="65">
        <f t="shared" si="31"/>
        <v>0</v>
      </c>
      <c r="P472" s="66">
        <f t="shared" si="33"/>
        <v>0</v>
      </c>
      <c r="Q472" s="66"/>
      <c r="R472" s="64">
        <f t="shared" si="30"/>
        <v>0</v>
      </c>
      <c r="S472" s="66">
        <f t="shared" si="34"/>
        <v>0</v>
      </c>
    </row>
    <row r="473" spans="14:19">
      <c r="N473" s="33">
        <f t="shared" si="32"/>
        <v>392</v>
      </c>
      <c r="O473" s="65">
        <f t="shared" si="31"/>
        <v>0</v>
      </c>
      <c r="P473" s="66">
        <f t="shared" si="33"/>
        <v>0</v>
      </c>
      <c r="Q473" s="66"/>
      <c r="R473" s="64">
        <f t="shared" si="30"/>
        <v>0</v>
      </c>
      <c r="S473" s="66">
        <f t="shared" si="34"/>
        <v>0</v>
      </c>
    </row>
    <row r="474" spans="14:19">
      <c r="N474" s="33">
        <f t="shared" si="32"/>
        <v>393</v>
      </c>
      <c r="O474" s="65">
        <f t="shared" si="31"/>
        <v>0</v>
      </c>
      <c r="P474" s="66">
        <f t="shared" si="33"/>
        <v>0</v>
      </c>
      <c r="Q474" s="66"/>
      <c r="R474" s="64">
        <f t="shared" si="30"/>
        <v>0</v>
      </c>
      <c r="S474" s="66">
        <f t="shared" si="34"/>
        <v>0</v>
      </c>
    </row>
    <row r="475" spans="14:19">
      <c r="N475" s="33">
        <f t="shared" si="32"/>
        <v>394</v>
      </c>
      <c r="O475" s="65">
        <f t="shared" si="31"/>
        <v>0</v>
      </c>
      <c r="P475" s="66">
        <f t="shared" si="33"/>
        <v>0</v>
      </c>
      <c r="Q475" s="66"/>
      <c r="R475" s="64">
        <f t="shared" si="30"/>
        <v>0</v>
      </c>
      <c r="S475" s="66">
        <f t="shared" si="34"/>
        <v>0</v>
      </c>
    </row>
    <row r="476" spans="14:19">
      <c r="N476" s="33">
        <f t="shared" si="32"/>
        <v>395</v>
      </c>
      <c r="O476" s="65">
        <f t="shared" si="31"/>
        <v>0</v>
      </c>
      <c r="P476" s="66">
        <f t="shared" si="33"/>
        <v>0</v>
      </c>
      <c r="Q476" s="66"/>
      <c r="R476" s="64">
        <f t="shared" si="30"/>
        <v>0</v>
      </c>
      <c r="S476" s="66">
        <f t="shared" si="34"/>
        <v>0</v>
      </c>
    </row>
    <row r="477" spans="14:19">
      <c r="N477" s="33">
        <f t="shared" si="32"/>
        <v>396</v>
      </c>
      <c r="O477" s="65">
        <f t="shared" si="31"/>
        <v>0</v>
      </c>
      <c r="P477" s="66">
        <f t="shared" si="33"/>
        <v>0</v>
      </c>
      <c r="Q477" s="66"/>
      <c r="R477" s="64">
        <f t="shared" si="30"/>
        <v>0</v>
      </c>
      <c r="S477" s="66">
        <f t="shared" si="34"/>
        <v>0</v>
      </c>
    </row>
    <row r="478" spans="14:19">
      <c r="N478" s="33">
        <f t="shared" si="32"/>
        <v>397</v>
      </c>
      <c r="O478" s="65">
        <f t="shared" si="31"/>
        <v>0</v>
      </c>
      <c r="P478" s="66">
        <f t="shared" si="33"/>
        <v>0</v>
      </c>
      <c r="Q478" s="66"/>
      <c r="R478" s="64">
        <f t="shared" ref="R478:R535" si="35">IF(N478&gt;$H$28*12,0,+R466*(1+$H$31))</f>
        <v>0</v>
      </c>
      <c r="S478" s="66">
        <f t="shared" si="34"/>
        <v>0</v>
      </c>
    </row>
    <row r="479" spans="14:19">
      <c r="N479" s="33">
        <f t="shared" si="32"/>
        <v>398</v>
      </c>
      <c r="O479" s="65">
        <f t="shared" ref="O479:O542" si="36">+O467*(1+$H$21)</f>
        <v>0</v>
      </c>
      <c r="P479" s="66">
        <f t="shared" si="33"/>
        <v>0</v>
      </c>
      <c r="Q479" s="66"/>
      <c r="R479" s="64">
        <f t="shared" si="35"/>
        <v>0</v>
      </c>
      <c r="S479" s="66">
        <f t="shared" si="34"/>
        <v>0</v>
      </c>
    </row>
    <row r="480" spans="14:19">
      <c r="N480" s="33">
        <f t="shared" si="32"/>
        <v>399</v>
      </c>
      <c r="O480" s="65">
        <f t="shared" si="36"/>
        <v>0</v>
      </c>
      <c r="P480" s="66">
        <f t="shared" si="33"/>
        <v>0</v>
      </c>
      <c r="Q480" s="66"/>
      <c r="R480" s="64">
        <f t="shared" si="35"/>
        <v>0</v>
      </c>
      <c r="S480" s="66">
        <f t="shared" si="34"/>
        <v>0</v>
      </c>
    </row>
    <row r="481" spans="14:19">
      <c r="N481" s="33">
        <f t="shared" si="32"/>
        <v>400</v>
      </c>
      <c r="O481" s="65">
        <f t="shared" si="36"/>
        <v>0</v>
      </c>
      <c r="P481" s="66">
        <f t="shared" si="33"/>
        <v>0</v>
      </c>
      <c r="Q481" s="66"/>
      <c r="R481" s="64">
        <f t="shared" si="35"/>
        <v>0</v>
      </c>
      <c r="S481" s="66">
        <f t="shared" si="34"/>
        <v>0</v>
      </c>
    </row>
    <row r="482" spans="14:19">
      <c r="N482" s="33">
        <f t="shared" si="32"/>
        <v>401</v>
      </c>
      <c r="O482" s="65">
        <f t="shared" si="36"/>
        <v>0</v>
      </c>
      <c r="P482" s="66">
        <f t="shared" si="33"/>
        <v>0</v>
      </c>
      <c r="Q482" s="66"/>
      <c r="R482" s="64">
        <f t="shared" si="35"/>
        <v>0</v>
      </c>
      <c r="S482" s="66">
        <f t="shared" si="34"/>
        <v>0</v>
      </c>
    </row>
    <row r="483" spans="14:19">
      <c r="N483" s="33">
        <f t="shared" si="32"/>
        <v>402</v>
      </c>
      <c r="O483" s="65">
        <f t="shared" si="36"/>
        <v>0</v>
      </c>
      <c r="P483" s="66">
        <f t="shared" si="33"/>
        <v>0</v>
      </c>
      <c r="Q483" s="66"/>
      <c r="R483" s="64">
        <f t="shared" si="35"/>
        <v>0</v>
      </c>
      <c r="S483" s="66">
        <f t="shared" si="34"/>
        <v>0</v>
      </c>
    </row>
    <row r="484" spans="14:19">
      <c r="N484" s="33">
        <f t="shared" si="32"/>
        <v>403</v>
      </c>
      <c r="O484" s="65">
        <f t="shared" si="36"/>
        <v>0</v>
      </c>
      <c r="P484" s="66">
        <f t="shared" si="33"/>
        <v>0</v>
      </c>
      <c r="Q484" s="66"/>
      <c r="R484" s="64">
        <f t="shared" si="35"/>
        <v>0</v>
      </c>
      <c r="S484" s="66">
        <f t="shared" si="34"/>
        <v>0</v>
      </c>
    </row>
    <row r="485" spans="14:19">
      <c r="N485" s="33">
        <f t="shared" si="32"/>
        <v>404</v>
      </c>
      <c r="O485" s="65">
        <f t="shared" si="36"/>
        <v>0</v>
      </c>
      <c r="P485" s="66">
        <f t="shared" si="33"/>
        <v>0</v>
      </c>
      <c r="Q485" s="66"/>
      <c r="R485" s="64">
        <f t="shared" si="35"/>
        <v>0</v>
      </c>
      <c r="S485" s="66">
        <f t="shared" si="34"/>
        <v>0</v>
      </c>
    </row>
    <row r="486" spans="14:19">
      <c r="N486" s="33">
        <f t="shared" si="32"/>
        <v>405</v>
      </c>
      <c r="O486" s="65">
        <f t="shared" si="36"/>
        <v>0</v>
      </c>
      <c r="P486" s="66">
        <f t="shared" si="33"/>
        <v>0</v>
      </c>
      <c r="Q486" s="66"/>
      <c r="R486" s="64">
        <f t="shared" si="35"/>
        <v>0</v>
      </c>
      <c r="S486" s="66">
        <f t="shared" si="34"/>
        <v>0</v>
      </c>
    </row>
    <row r="487" spans="14:19">
      <c r="N487" s="33">
        <f t="shared" si="32"/>
        <v>406</v>
      </c>
      <c r="O487" s="65">
        <f t="shared" si="36"/>
        <v>0</v>
      </c>
      <c r="P487" s="66">
        <f t="shared" si="33"/>
        <v>0</v>
      </c>
      <c r="Q487" s="66"/>
      <c r="R487" s="64">
        <f t="shared" si="35"/>
        <v>0</v>
      </c>
      <c r="S487" s="66">
        <f t="shared" si="34"/>
        <v>0</v>
      </c>
    </row>
    <row r="488" spans="14:19">
      <c r="N488" s="33">
        <f t="shared" si="32"/>
        <v>407</v>
      </c>
      <c r="O488" s="65">
        <f t="shared" si="36"/>
        <v>0</v>
      </c>
      <c r="P488" s="66">
        <f t="shared" si="33"/>
        <v>0</v>
      </c>
      <c r="Q488" s="66"/>
      <c r="R488" s="64">
        <f t="shared" si="35"/>
        <v>0</v>
      </c>
      <c r="S488" s="66">
        <f t="shared" si="34"/>
        <v>0</v>
      </c>
    </row>
    <row r="489" spans="14:19">
      <c r="N489" s="33">
        <f t="shared" si="32"/>
        <v>408</v>
      </c>
      <c r="O489" s="65">
        <f t="shared" si="36"/>
        <v>0</v>
      </c>
      <c r="P489" s="66">
        <f t="shared" si="33"/>
        <v>0</v>
      </c>
      <c r="Q489" s="66"/>
      <c r="R489" s="64">
        <f t="shared" si="35"/>
        <v>0</v>
      </c>
      <c r="S489" s="66">
        <f t="shared" si="34"/>
        <v>0</v>
      </c>
    </row>
    <row r="490" spans="14:19">
      <c r="N490" s="33">
        <f t="shared" si="32"/>
        <v>409</v>
      </c>
      <c r="O490" s="65">
        <f t="shared" si="36"/>
        <v>0</v>
      </c>
      <c r="P490" s="66">
        <f t="shared" si="33"/>
        <v>0</v>
      </c>
      <c r="Q490" s="66"/>
      <c r="R490" s="64">
        <f t="shared" si="35"/>
        <v>0</v>
      </c>
      <c r="S490" s="66">
        <f t="shared" si="34"/>
        <v>0</v>
      </c>
    </row>
    <row r="491" spans="14:19">
      <c r="N491" s="33">
        <f t="shared" si="32"/>
        <v>410</v>
      </c>
      <c r="O491" s="65">
        <f t="shared" si="36"/>
        <v>0</v>
      </c>
      <c r="P491" s="66">
        <f t="shared" si="33"/>
        <v>0</v>
      </c>
      <c r="Q491" s="66"/>
      <c r="R491" s="64">
        <f t="shared" si="35"/>
        <v>0</v>
      </c>
      <c r="S491" s="66">
        <f t="shared" si="34"/>
        <v>0</v>
      </c>
    </row>
    <row r="492" spans="14:19">
      <c r="N492" s="33">
        <f t="shared" si="32"/>
        <v>411</v>
      </c>
      <c r="O492" s="65">
        <f t="shared" si="36"/>
        <v>0</v>
      </c>
      <c r="P492" s="66">
        <f t="shared" si="33"/>
        <v>0</v>
      </c>
      <c r="Q492" s="66"/>
      <c r="R492" s="64">
        <f t="shared" si="35"/>
        <v>0</v>
      </c>
      <c r="S492" s="66">
        <f t="shared" si="34"/>
        <v>0</v>
      </c>
    </row>
    <row r="493" spans="14:19">
      <c r="N493" s="33">
        <f t="shared" si="32"/>
        <v>412</v>
      </c>
      <c r="O493" s="65">
        <f t="shared" si="36"/>
        <v>0</v>
      </c>
      <c r="P493" s="66">
        <f t="shared" si="33"/>
        <v>0</v>
      </c>
      <c r="Q493" s="66"/>
      <c r="R493" s="64">
        <f t="shared" si="35"/>
        <v>0</v>
      </c>
      <c r="S493" s="66">
        <f t="shared" si="34"/>
        <v>0</v>
      </c>
    </row>
    <row r="494" spans="14:19">
      <c r="N494" s="33">
        <f t="shared" si="32"/>
        <v>413</v>
      </c>
      <c r="O494" s="65">
        <f t="shared" si="36"/>
        <v>0</v>
      </c>
      <c r="P494" s="66">
        <f t="shared" si="33"/>
        <v>0</v>
      </c>
      <c r="Q494" s="66"/>
      <c r="R494" s="64">
        <f t="shared" si="35"/>
        <v>0</v>
      </c>
      <c r="S494" s="66">
        <f t="shared" si="34"/>
        <v>0</v>
      </c>
    </row>
    <row r="495" spans="14:19">
      <c r="N495" s="33">
        <f t="shared" si="32"/>
        <v>414</v>
      </c>
      <c r="O495" s="65">
        <f t="shared" si="36"/>
        <v>0</v>
      </c>
      <c r="P495" s="66">
        <f t="shared" si="33"/>
        <v>0</v>
      </c>
      <c r="Q495" s="66"/>
      <c r="R495" s="64">
        <f t="shared" si="35"/>
        <v>0</v>
      </c>
      <c r="S495" s="66">
        <f t="shared" si="34"/>
        <v>0</v>
      </c>
    </row>
    <row r="496" spans="14:19">
      <c r="N496" s="33">
        <f t="shared" si="32"/>
        <v>415</v>
      </c>
      <c r="O496" s="65">
        <f t="shared" si="36"/>
        <v>0</v>
      </c>
      <c r="P496" s="66">
        <f t="shared" si="33"/>
        <v>0</v>
      </c>
      <c r="Q496" s="66"/>
      <c r="R496" s="64">
        <f t="shared" si="35"/>
        <v>0</v>
      </c>
      <c r="S496" s="66">
        <f t="shared" si="34"/>
        <v>0</v>
      </c>
    </row>
    <row r="497" spans="14:19">
      <c r="N497" s="33">
        <f t="shared" si="32"/>
        <v>416</v>
      </c>
      <c r="O497" s="65">
        <f t="shared" si="36"/>
        <v>0</v>
      </c>
      <c r="P497" s="66">
        <f t="shared" si="33"/>
        <v>0</v>
      </c>
      <c r="Q497" s="66"/>
      <c r="R497" s="64">
        <f t="shared" si="35"/>
        <v>0</v>
      </c>
      <c r="S497" s="66">
        <f t="shared" si="34"/>
        <v>0</v>
      </c>
    </row>
    <row r="498" spans="14:19">
      <c r="N498" s="33">
        <f t="shared" si="32"/>
        <v>417</v>
      </c>
      <c r="O498" s="65">
        <f t="shared" si="36"/>
        <v>0</v>
      </c>
      <c r="P498" s="66">
        <f t="shared" si="33"/>
        <v>0</v>
      </c>
      <c r="Q498" s="66"/>
      <c r="R498" s="64">
        <f t="shared" si="35"/>
        <v>0</v>
      </c>
      <c r="S498" s="66">
        <f t="shared" si="34"/>
        <v>0</v>
      </c>
    </row>
    <row r="499" spans="14:19">
      <c r="N499" s="33">
        <f t="shared" si="32"/>
        <v>418</v>
      </c>
      <c r="O499" s="65">
        <f t="shared" si="36"/>
        <v>0</v>
      </c>
      <c r="P499" s="66">
        <f t="shared" si="33"/>
        <v>0</v>
      </c>
      <c r="Q499" s="66"/>
      <c r="R499" s="64">
        <f t="shared" si="35"/>
        <v>0</v>
      </c>
      <c r="S499" s="66">
        <f t="shared" si="34"/>
        <v>0</v>
      </c>
    </row>
    <row r="500" spans="14:19">
      <c r="N500" s="33">
        <f t="shared" si="32"/>
        <v>419</v>
      </c>
      <c r="O500" s="65">
        <f t="shared" si="36"/>
        <v>0</v>
      </c>
      <c r="P500" s="66">
        <f t="shared" si="33"/>
        <v>0</v>
      </c>
      <c r="Q500" s="66"/>
      <c r="R500" s="64">
        <f t="shared" si="35"/>
        <v>0</v>
      </c>
      <c r="S500" s="66">
        <f t="shared" si="34"/>
        <v>0</v>
      </c>
    </row>
    <row r="501" spans="14:19">
      <c r="N501" s="33">
        <f t="shared" si="32"/>
        <v>420</v>
      </c>
      <c r="O501" s="65">
        <f t="shared" si="36"/>
        <v>0</v>
      </c>
      <c r="P501" s="66">
        <f t="shared" si="33"/>
        <v>0</v>
      </c>
      <c r="Q501" s="66"/>
      <c r="R501" s="64">
        <f t="shared" si="35"/>
        <v>0</v>
      </c>
      <c r="S501" s="66">
        <f t="shared" si="34"/>
        <v>0</v>
      </c>
    </row>
    <row r="502" spans="14:19">
      <c r="N502" s="33">
        <f t="shared" si="32"/>
        <v>421</v>
      </c>
      <c r="O502" s="65">
        <f t="shared" si="36"/>
        <v>0</v>
      </c>
      <c r="P502" s="66">
        <f t="shared" si="33"/>
        <v>0</v>
      </c>
      <c r="Q502" s="66"/>
      <c r="R502" s="64">
        <f t="shared" si="35"/>
        <v>0</v>
      </c>
      <c r="S502" s="66">
        <f t="shared" si="34"/>
        <v>0</v>
      </c>
    </row>
    <row r="503" spans="14:19">
      <c r="N503" s="33">
        <f t="shared" si="32"/>
        <v>422</v>
      </c>
      <c r="O503" s="65">
        <f t="shared" si="36"/>
        <v>0</v>
      </c>
      <c r="P503" s="66">
        <f t="shared" si="33"/>
        <v>0</v>
      </c>
      <c r="Q503" s="66"/>
      <c r="R503" s="64">
        <f t="shared" si="35"/>
        <v>0</v>
      </c>
      <c r="S503" s="66">
        <f t="shared" si="34"/>
        <v>0</v>
      </c>
    </row>
    <row r="504" spans="14:19">
      <c r="N504" s="33">
        <f t="shared" si="32"/>
        <v>423</v>
      </c>
      <c r="O504" s="65">
        <f t="shared" si="36"/>
        <v>0</v>
      </c>
      <c r="P504" s="66">
        <f t="shared" si="33"/>
        <v>0</v>
      </c>
      <c r="Q504" s="66"/>
      <c r="R504" s="64">
        <f t="shared" si="35"/>
        <v>0</v>
      </c>
      <c r="S504" s="66">
        <f t="shared" si="34"/>
        <v>0</v>
      </c>
    </row>
    <row r="505" spans="14:19">
      <c r="N505" s="33">
        <f t="shared" si="32"/>
        <v>424</v>
      </c>
      <c r="O505" s="65">
        <f t="shared" si="36"/>
        <v>0</v>
      </c>
      <c r="P505" s="66">
        <f t="shared" si="33"/>
        <v>0</v>
      </c>
      <c r="Q505" s="66"/>
      <c r="R505" s="64">
        <f t="shared" si="35"/>
        <v>0</v>
      </c>
      <c r="S505" s="66">
        <f t="shared" si="34"/>
        <v>0</v>
      </c>
    </row>
    <row r="506" spans="14:19">
      <c r="N506" s="33">
        <f t="shared" ref="N506:N570" si="37">+N505+1</f>
        <v>425</v>
      </c>
      <c r="O506" s="65">
        <f t="shared" si="36"/>
        <v>0</v>
      </c>
      <c r="P506" s="66">
        <f t="shared" si="33"/>
        <v>0</v>
      </c>
      <c r="Q506" s="66"/>
      <c r="R506" s="64">
        <f t="shared" si="35"/>
        <v>0</v>
      </c>
      <c r="S506" s="66">
        <f t="shared" si="34"/>
        <v>0</v>
      </c>
    </row>
    <row r="507" spans="14:19">
      <c r="N507" s="33">
        <f t="shared" si="37"/>
        <v>426</v>
      </c>
      <c r="O507" s="65">
        <f t="shared" si="36"/>
        <v>0</v>
      </c>
      <c r="P507" s="66">
        <f t="shared" si="33"/>
        <v>0</v>
      </c>
      <c r="Q507" s="66"/>
      <c r="R507" s="64">
        <f t="shared" si="35"/>
        <v>0</v>
      </c>
      <c r="S507" s="66">
        <f t="shared" si="34"/>
        <v>0</v>
      </c>
    </row>
    <row r="508" spans="14:19">
      <c r="N508" s="33">
        <f t="shared" si="37"/>
        <v>427</v>
      </c>
      <c r="O508" s="65">
        <f t="shared" si="36"/>
        <v>0</v>
      </c>
      <c r="P508" s="66">
        <f t="shared" si="33"/>
        <v>0</v>
      </c>
      <c r="Q508" s="66"/>
      <c r="R508" s="64">
        <f t="shared" si="35"/>
        <v>0</v>
      </c>
      <c r="S508" s="66">
        <f t="shared" si="34"/>
        <v>0</v>
      </c>
    </row>
    <row r="509" spans="14:19">
      <c r="N509" s="33">
        <f t="shared" si="37"/>
        <v>428</v>
      </c>
      <c r="O509" s="65">
        <f t="shared" si="36"/>
        <v>0</v>
      </c>
      <c r="P509" s="66">
        <f t="shared" si="33"/>
        <v>0</v>
      </c>
      <c r="Q509" s="66"/>
      <c r="R509" s="64">
        <f t="shared" si="35"/>
        <v>0</v>
      </c>
      <c r="S509" s="66">
        <f t="shared" si="34"/>
        <v>0</v>
      </c>
    </row>
    <row r="510" spans="14:19">
      <c r="N510" s="33">
        <f t="shared" si="37"/>
        <v>429</v>
      </c>
      <c r="O510" s="65">
        <f t="shared" si="36"/>
        <v>0</v>
      </c>
      <c r="P510" s="66">
        <f t="shared" si="33"/>
        <v>0</v>
      </c>
      <c r="Q510" s="66"/>
      <c r="R510" s="64">
        <f t="shared" si="35"/>
        <v>0</v>
      </c>
      <c r="S510" s="66">
        <f t="shared" si="34"/>
        <v>0</v>
      </c>
    </row>
    <row r="511" spans="14:19">
      <c r="N511" s="33">
        <f t="shared" si="37"/>
        <v>430</v>
      </c>
      <c r="O511" s="65">
        <f t="shared" si="36"/>
        <v>0</v>
      </c>
      <c r="P511" s="66">
        <f t="shared" si="33"/>
        <v>0</v>
      </c>
      <c r="Q511" s="66"/>
      <c r="R511" s="64">
        <f t="shared" si="35"/>
        <v>0</v>
      </c>
      <c r="S511" s="66">
        <f t="shared" si="34"/>
        <v>0</v>
      </c>
    </row>
    <row r="512" spans="14:19">
      <c r="N512" s="33">
        <f t="shared" si="37"/>
        <v>431</v>
      </c>
      <c r="O512" s="65">
        <f t="shared" si="36"/>
        <v>0</v>
      </c>
      <c r="P512" s="66">
        <f t="shared" si="33"/>
        <v>0</v>
      </c>
      <c r="Q512" s="66"/>
      <c r="R512" s="64">
        <f t="shared" si="35"/>
        <v>0</v>
      </c>
      <c r="S512" s="66">
        <f t="shared" si="34"/>
        <v>0</v>
      </c>
    </row>
    <row r="513" spans="14:19">
      <c r="N513" s="33">
        <f t="shared" si="37"/>
        <v>432</v>
      </c>
      <c r="O513" s="65">
        <f t="shared" si="36"/>
        <v>0</v>
      </c>
      <c r="P513" s="66">
        <f t="shared" si="33"/>
        <v>0</v>
      </c>
      <c r="Q513" s="66"/>
      <c r="R513" s="64">
        <f t="shared" si="35"/>
        <v>0</v>
      </c>
      <c r="S513" s="66">
        <f t="shared" si="34"/>
        <v>0</v>
      </c>
    </row>
    <row r="514" spans="14:19">
      <c r="N514" s="33">
        <f t="shared" si="37"/>
        <v>433</v>
      </c>
      <c r="O514" s="65">
        <f t="shared" si="36"/>
        <v>0</v>
      </c>
      <c r="P514" s="66">
        <f t="shared" si="33"/>
        <v>0</v>
      </c>
      <c r="Q514" s="66"/>
      <c r="R514" s="64">
        <f t="shared" si="35"/>
        <v>0</v>
      </c>
      <c r="S514" s="66">
        <f t="shared" si="34"/>
        <v>0</v>
      </c>
    </row>
    <row r="515" spans="14:19">
      <c r="N515" s="33">
        <f t="shared" si="37"/>
        <v>434</v>
      </c>
      <c r="O515" s="65">
        <f t="shared" si="36"/>
        <v>0</v>
      </c>
      <c r="P515" s="66">
        <f t="shared" si="33"/>
        <v>0</v>
      </c>
      <c r="Q515" s="66"/>
      <c r="R515" s="64">
        <f t="shared" si="35"/>
        <v>0</v>
      </c>
      <c r="S515" s="66">
        <f t="shared" si="34"/>
        <v>0</v>
      </c>
    </row>
    <row r="516" spans="14:19">
      <c r="N516" s="33">
        <f t="shared" si="37"/>
        <v>435</v>
      </c>
      <c r="O516" s="65">
        <f t="shared" si="36"/>
        <v>0</v>
      </c>
      <c r="P516" s="66">
        <f t="shared" si="33"/>
        <v>0</v>
      </c>
      <c r="Q516" s="66"/>
      <c r="R516" s="64">
        <f t="shared" si="35"/>
        <v>0</v>
      </c>
      <c r="S516" s="66">
        <f t="shared" si="34"/>
        <v>0</v>
      </c>
    </row>
    <row r="517" spans="14:19">
      <c r="N517" s="33">
        <f t="shared" si="37"/>
        <v>436</v>
      </c>
      <c r="O517" s="65">
        <f t="shared" si="36"/>
        <v>0</v>
      </c>
      <c r="P517" s="66">
        <f t="shared" si="33"/>
        <v>0</v>
      </c>
      <c r="Q517" s="66"/>
      <c r="R517" s="64">
        <f t="shared" si="35"/>
        <v>0</v>
      </c>
      <c r="S517" s="66">
        <f t="shared" si="34"/>
        <v>0</v>
      </c>
    </row>
    <row r="518" spans="14:19">
      <c r="N518" s="33">
        <f t="shared" si="37"/>
        <v>437</v>
      </c>
      <c r="O518" s="65">
        <f t="shared" si="36"/>
        <v>0</v>
      </c>
      <c r="P518" s="66">
        <f t="shared" si="33"/>
        <v>0</v>
      </c>
      <c r="Q518" s="66"/>
      <c r="R518" s="64">
        <f t="shared" si="35"/>
        <v>0</v>
      </c>
      <c r="S518" s="66">
        <f t="shared" si="34"/>
        <v>0</v>
      </c>
    </row>
    <row r="519" spans="14:19">
      <c r="N519" s="33">
        <f t="shared" si="37"/>
        <v>438</v>
      </c>
      <c r="O519" s="65">
        <f t="shared" si="36"/>
        <v>0</v>
      </c>
      <c r="P519" s="66">
        <f t="shared" si="33"/>
        <v>0</v>
      </c>
      <c r="Q519" s="66"/>
      <c r="R519" s="64">
        <f t="shared" si="35"/>
        <v>0</v>
      </c>
      <c r="S519" s="66">
        <f t="shared" si="34"/>
        <v>0</v>
      </c>
    </row>
    <row r="520" spans="14:19">
      <c r="N520" s="33">
        <f t="shared" si="37"/>
        <v>439</v>
      </c>
      <c r="O520" s="65">
        <f t="shared" si="36"/>
        <v>0</v>
      </c>
      <c r="P520" s="66">
        <f t="shared" si="33"/>
        <v>0</v>
      </c>
      <c r="Q520" s="66"/>
      <c r="R520" s="64">
        <f t="shared" si="35"/>
        <v>0</v>
      </c>
      <c r="S520" s="66">
        <f t="shared" si="34"/>
        <v>0</v>
      </c>
    </row>
    <row r="521" spans="14:19">
      <c r="N521" s="33">
        <f t="shared" si="37"/>
        <v>440</v>
      </c>
      <c r="O521" s="65">
        <f t="shared" si="36"/>
        <v>0</v>
      </c>
      <c r="P521" s="66">
        <f t="shared" si="33"/>
        <v>0</v>
      </c>
      <c r="Q521" s="66"/>
      <c r="R521" s="64">
        <f t="shared" si="35"/>
        <v>0</v>
      </c>
      <c r="S521" s="66">
        <f t="shared" si="34"/>
        <v>0</v>
      </c>
    </row>
    <row r="522" spans="14:19">
      <c r="N522" s="33">
        <f t="shared" si="37"/>
        <v>441</v>
      </c>
      <c r="O522" s="65">
        <f t="shared" si="36"/>
        <v>0</v>
      </c>
      <c r="P522" s="66">
        <f t="shared" si="33"/>
        <v>0</v>
      </c>
      <c r="Q522" s="66"/>
      <c r="R522" s="64">
        <f t="shared" si="35"/>
        <v>0</v>
      </c>
      <c r="S522" s="66">
        <f t="shared" si="34"/>
        <v>0</v>
      </c>
    </row>
    <row r="523" spans="14:19">
      <c r="N523" s="33">
        <f t="shared" si="37"/>
        <v>442</v>
      </c>
      <c r="O523" s="65">
        <f t="shared" si="36"/>
        <v>0</v>
      </c>
      <c r="P523" s="66">
        <f t="shared" si="33"/>
        <v>0</v>
      </c>
      <c r="Q523" s="66"/>
      <c r="R523" s="64">
        <f t="shared" si="35"/>
        <v>0</v>
      </c>
      <c r="S523" s="66">
        <f t="shared" si="34"/>
        <v>0</v>
      </c>
    </row>
    <row r="524" spans="14:19">
      <c r="N524" s="33">
        <f t="shared" si="37"/>
        <v>443</v>
      </c>
      <c r="O524" s="65">
        <f t="shared" si="36"/>
        <v>0</v>
      </c>
      <c r="P524" s="66">
        <f t="shared" si="33"/>
        <v>0</v>
      </c>
      <c r="Q524" s="66"/>
      <c r="R524" s="64">
        <f t="shared" si="35"/>
        <v>0</v>
      </c>
      <c r="S524" s="66">
        <f t="shared" si="34"/>
        <v>0</v>
      </c>
    </row>
    <row r="525" spans="14:19">
      <c r="N525" s="33">
        <f t="shared" si="37"/>
        <v>444</v>
      </c>
      <c r="O525" s="65">
        <f t="shared" si="36"/>
        <v>0</v>
      </c>
      <c r="P525" s="66">
        <f t="shared" si="33"/>
        <v>0</v>
      </c>
      <c r="Q525" s="66"/>
      <c r="R525" s="64">
        <f t="shared" si="35"/>
        <v>0</v>
      </c>
      <c r="S525" s="66">
        <f t="shared" si="34"/>
        <v>0</v>
      </c>
    </row>
    <row r="526" spans="14:19">
      <c r="N526" s="33">
        <f t="shared" si="37"/>
        <v>445</v>
      </c>
      <c r="O526" s="65">
        <f t="shared" si="36"/>
        <v>0</v>
      </c>
      <c r="P526" s="66">
        <f t="shared" si="33"/>
        <v>0</v>
      </c>
      <c r="Q526" s="66"/>
      <c r="R526" s="64">
        <f t="shared" si="35"/>
        <v>0</v>
      </c>
      <c r="S526" s="66">
        <f t="shared" si="34"/>
        <v>0</v>
      </c>
    </row>
    <row r="527" spans="14:19">
      <c r="N527" s="33">
        <f t="shared" si="37"/>
        <v>446</v>
      </c>
      <c r="O527" s="65">
        <f t="shared" si="36"/>
        <v>0</v>
      </c>
      <c r="P527" s="66">
        <f t="shared" si="33"/>
        <v>0</v>
      </c>
      <c r="Q527" s="66"/>
      <c r="R527" s="64">
        <f t="shared" si="35"/>
        <v>0</v>
      </c>
      <c r="S527" s="66">
        <f t="shared" si="34"/>
        <v>0</v>
      </c>
    </row>
    <row r="528" spans="14:19">
      <c r="N528" s="33">
        <f t="shared" si="37"/>
        <v>447</v>
      </c>
      <c r="O528" s="65">
        <f t="shared" si="36"/>
        <v>0</v>
      </c>
      <c r="P528" s="66">
        <f t="shared" si="33"/>
        <v>0</v>
      </c>
      <c r="Q528" s="66"/>
      <c r="R528" s="64">
        <f t="shared" si="35"/>
        <v>0</v>
      </c>
      <c r="S528" s="66">
        <f t="shared" si="34"/>
        <v>0</v>
      </c>
    </row>
    <row r="529" spans="14:19">
      <c r="N529" s="33">
        <f t="shared" si="37"/>
        <v>448</v>
      </c>
      <c r="O529" s="65">
        <f t="shared" si="36"/>
        <v>0</v>
      </c>
      <c r="P529" s="66">
        <f t="shared" si="33"/>
        <v>0</v>
      </c>
      <c r="Q529" s="66"/>
      <c r="R529" s="64">
        <f t="shared" si="35"/>
        <v>0</v>
      </c>
      <c r="S529" s="66">
        <f t="shared" si="34"/>
        <v>0</v>
      </c>
    </row>
    <row r="530" spans="14:19">
      <c r="N530" s="33">
        <f t="shared" si="37"/>
        <v>449</v>
      </c>
      <c r="O530" s="65">
        <f t="shared" si="36"/>
        <v>0</v>
      </c>
      <c r="P530" s="66">
        <f t="shared" si="33"/>
        <v>0</v>
      </c>
      <c r="Q530" s="66"/>
      <c r="R530" s="64">
        <f t="shared" si="35"/>
        <v>0</v>
      </c>
      <c r="S530" s="66">
        <f t="shared" si="34"/>
        <v>0</v>
      </c>
    </row>
    <row r="531" spans="14:19">
      <c r="N531" s="33">
        <f t="shared" si="37"/>
        <v>450</v>
      </c>
      <c r="O531" s="65">
        <f t="shared" si="36"/>
        <v>0</v>
      </c>
      <c r="P531" s="66">
        <f t="shared" ref="P531:P535" si="38">IF(N531&gt;($Q$66*12),0,+(P530+O531)*$P$76)</f>
        <v>0</v>
      </c>
      <c r="Q531" s="66"/>
      <c r="R531" s="64">
        <f t="shared" si="35"/>
        <v>0</v>
      </c>
      <c r="S531" s="66">
        <f t="shared" ref="S531:S535" si="39">+R531*$S$76^N531</f>
        <v>0</v>
      </c>
    </row>
    <row r="532" spans="14:19">
      <c r="N532" s="33">
        <f t="shared" si="37"/>
        <v>451</v>
      </c>
      <c r="O532" s="65">
        <f t="shared" si="36"/>
        <v>0</v>
      </c>
      <c r="P532" s="66">
        <f t="shared" si="38"/>
        <v>0</v>
      </c>
      <c r="Q532" s="66"/>
      <c r="R532" s="64">
        <f t="shared" si="35"/>
        <v>0</v>
      </c>
      <c r="S532" s="66">
        <f t="shared" si="39"/>
        <v>0</v>
      </c>
    </row>
    <row r="533" spans="14:19">
      <c r="N533" s="33">
        <f t="shared" si="37"/>
        <v>452</v>
      </c>
      <c r="O533" s="65">
        <f t="shared" si="36"/>
        <v>0</v>
      </c>
      <c r="P533" s="66">
        <f t="shared" si="38"/>
        <v>0</v>
      </c>
      <c r="Q533" s="66"/>
      <c r="R533" s="64">
        <f t="shared" si="35"/>
        <v>0</v>
      </c>
      <c r="S533" s="66">
        <f t="shared" si="39"/>
        <v>0</v>
      </c>
    </row>
    <row r="534" spans="14:19">
      <c r="N534" s="33">
        <f t="shared" si="37"/>
        <v>453</v>
      </c>
      <c r="O534" s="65">
        <f t="shared" si="36"/>
        <v>0</v>
      </c>
      <c r="P534" s="66">
        <f t="shared" si="38"/>
        <v>0</v>
      </c>
      <c r="Q534" s="66"/>
      <c r="R534" s="64">
        <f t="shared" si="35"/>
        <v>0</v>
      </c>
      <c r="S534" s="66">
        <f t="shared" si="39"/>
        <v>0</v>
      </c>
    </row>
    <row r="535" spans="14:19">
      <c r="N535" s="33">
        <f t="shared" si="37"/>
        <v>454</v>
      </c>
      <c r="O535" s="65">
        <f t="shared" si="36"/>
        <v>0</v>
      </c>
      <c r="P535" s="66">
        <f t="shared" si="38"/>
        <v>0</v>
      </c>
      <c r="Q535" s="66"/>
      <c r="R535" s="64">
        <f t="shared" si="35"/>
        <v>0</v>
      </c>
      <c r="S535" s="66">
        <f t="shared" si="39"/>
        <v>0</v>
      </c>
    </row>
    <row r="536" spans="14:19">
      <c r="N536" s="33">
        <f t="shared" si="37"/>
        <v>455</v>
      </c>
      <c r="O536" s="65">
        <f t="shared" si="36"/>
        <v>0</v>
      </c>
      <c r="P536" s="66">
        <f t="shared" ref="P536:P599" si="40">IF(N536&gt;($Q$66*12),0,+(P535+O536)*$P$76)</f>
        <v>0</v>
      </c>
      <c r="Q536" s="66"/>
      <c r="R536" s="64">
        <f t="shared" ref="R536:R599" si="41">IF(N536&gt;$H$28*12,0,+R524*(1+$H$31))</f>
        <v>0</v>
      </c>
      <c r="S536" s="66">
        <f t="shared" ref="S536:S599" si="42">+R536*$S$76^N536</f>
        <v>0</v>
      </c>
    </row>
    <row r="537" spans="14:19">
      <c r="N537" s="33">
        <f t="shared" si="37"/>
        <v>456</v>
      </c>
      <c r="O537" s="65">
        <f t="shared" si="36"/>
        <v>0</v>
      </c>
      <c r="P537" s="66">
        <f t="shared" si="40"/>
        <v>0</v>
      </c>
      <c r="Q537" s="66"/>
      <c r="R537" s="64">
        <f t="shared" si="41"/>
        <v>0</v>
      </c>
      <c r="S537" s="66">
        <f t="shared" si="42"/>
        <v>0</v>
      </c>
    </row>
    <row r="538" spans="14:19">
      <c r="N538" s="33">
        <f t="shared" si="37"/>
        <v>457</v>
      </c>
      <c r="O538" s="65">
        <f t="shared" si="36"/>
        <v>0</v>
      </c>
      <c r="P538" s="66">
        <f t="shared" si="40"/>
        <v>0</v>
      </c>
      <c r="Q538" s="66"/>
      <c r="R538" s="64">
        <f t="shared" si="41"/>
        <v>0</v>
      </c>
      <c r="S538" s="66">
        <f t="shared" si="42"/>
        <v>0</v>
      </c>
    </row>
    <row r="539" spans="14:19">
      <c r="N539" s="33">
        <f t="shared" si="37"/>
        <v>458</v>
      </c>
      <c r="O539" s="65">
        <f t="shared" si="36"/>
        <v>0</v>
      </c>
      <c r="P539" s="66">
        <f t="shared" si="40"/>
        <v>0</v>
      </c>
      <c r="Q539" s="66"/>
      <c r="R539" s="64">
        <f t="shared" si="41"/>
        <v>0</v>
      </c>
      <c r="S539" s="66">
        <f t="shared" si="42"/>
        <v>0</v>
      </c>
    </row>
    <row r="540" spans="14:19">
      <c r="N540" s="33">
        <f t="shared" si="37"/>
        <v>459</v>
      </c>
      <c r="O540" s="65">
        <f t="shared" si="36"/>
        <v>0</v>
      </c>
      <c r="P540" s="66">
        <f t="shared" si="40"/>
        <v>0</v>
      </c>
      <c r="Q540" s="66"/>
      <c r="R540" s="64">
        <f t="shared" si="41"/>
        <v>0</v>
      </c>
      <c r="S540" s="66">
        <f t="shared" si="42"/>
        <v>0</v>
      </c>
    </row>
    <row r="541" spans="14:19">
      <c r="N541" s="33">
        <f t="shared" si="37"/>
        <v>460</v>
      </c>
      <c r="O541" s="65">
        <f t="shared" si="36"/>
        <v>0</v>
      </c>
      <c r="P541" s="66">
        <f t="shared" si="40"/>
        <v>0</v>
      </c>
      <c r="Q541" s="66"/>
      <c r="R541" s="64">
        <f t="shared" si="41"/>
        <v>0</v>
      </c>
      <c r="S541" s="66">
        <f t="shared" si="42"/>
        <v>0</v>
      </c>
    </row>
    <row r="542" spans="14:19">
      <c r="N542" s="33">
        <f t="shared" si="37"/>
        <v>461</v>
      </c>
      <c r="O542" s="65">
        <f t="shared" si="36"/>
        <v>0</v>
      </c>
      <c r="P542" s="66">
        <f t="shared" si="40"/>
        <v>0</v>
      </c>
      <c r="Q542" s="66"/>
      <c r="R542" s="64">
        <f t="shared" si="41"/>
        <v>0</v>
      </c>
      <c r="S542" s="66">
        <f t="shared" si="42"/>
        <v>0</v>
      </c>
    </row>
    <row r="543" spans="14:19">
      <c r="N543" s="33">
        <f t="shared" si="37"/>
        <v>462</v>
      </c>
      <c r="O543" s="65">
        <f t="shared" ref="O543:O606" si="43">+O531*(1+$H$21)</f>
        <v>0</v>
      </c>
      <c r="P543" s="66">
        <f t="shared" si="40"/>
        <v>0</v>
      </c>
      <c r="Q543" s="66"/>
      <c r="R543" s="64">
        <f t="shared" si="41"/>
        <v>0</v>
      </c>
      <c r="S543" s="66">
        <f t="shared" si="42"/>
        <v>0</v>
      </c>
    </row>
    <row r="544" spans="14:19">
      <c r="N544" s="33">
        <f t="shared" si="37"/>
        <v>463</v>
      </c>
      <c r="O544" s="65">
        <f t="shared" si="43"/>
        <v>0</v>
      </c>
      <c r="P544" s="66">
        <f t="shared" si="40"/>
        <v>0</v>
      </c>
      <c r="Q544" s="66"/>
      <c r="R544" s="64">
        <f t="shared" si="41"/>
        <v>0</v>
      </c>
      <c r="S544" s="66">
        <f t="shared" si="42"/>
        <v>0</v>
      </c>
    </row>
    <row r="545" spans="14:19">
      <c r="N545" s="33">
        <f t="shared" si="37"/>
        <v>464</v>
      </c>
      <c r="O545" s="65">
        <f t="shared" si="43"/>
        <v>0</v>
      </c>
      <c r="P545" s="66">
        <f t="shared" si="40"/>
        <v>0</v>
      </c>
      <c r="Q545" s="66"/>
      <c r="R545" s="64">
        <f t="shared" si="41"/>
        <v>0</v>
      </c>
      <c r="S545" s="66">
        <f t="shared" si="42"/>
        <v>0</v>
      </c>
    </row>
    <row r="546" spans="14:19">
      <c r="N546" s="33">
        <f t="shared" si="37"/>
        <v>465</v>
      </c>
      <c r="O546" s="65">
        <f t="shared" si="43"/>
        <v>0</v>
      </c>
      <c r="P546" s="66">
        <f t="shared" si="40"/>
        <v>0</v>
      </c>
      <c r="Q546" s="66"/>
      <c r="R546" s="64">
        <f t="shared" si="41"/>
        <v>0</v>
      </c>
      <c r="S546" s="66">
        <f t="shared" si="42"/>
        <v>0</v>
      </c>
    </row>
    <row r="547" spans="14:19">
      <c r="N547" s="33">
        <f t="shared" si="37"/>
        <v>466</v>
      </c>
      <c r="O547" s="65">
        <f t="shared" si="43"/>
        <v>0</v>
      </c>
      <c r="P547" s="66">
        <f t="shared" si="40"/>
        <v>0</v>
      </c>
      <c r="Q547" s="66"/>
      <c r="R547" s="64">
        <f t="shared" si="41"/>
        <v>0</v>
      </c>
      <c r="S547" s="66">
        <f t="shared" si="42"/>
        <v>0</v>
      </c>
    </row>
    <row r="548" spans="14:19">
      <c r="N548" s="33">
        <f t="shared" si="37"/>
        <v>467</v>
      </c>
      <c r="O548" s="65">
        <f t="shared" si="43"/>
        <v>0</v>
      </c>
      <c r="P548" s="66">
        <f t="shared" si="40"/>
        <v>0</v>
      </c>
      <c r="Q548" s="66"/>
      <c r="R548" s="64">
        <f t="shared" si="41"/>
        <v>0</v>
      </c>
      <c r="S548" s="66">
        <f t="shared" si="42"/>
        <v>0</v>
      </c>
    </row>
    <row r="549" spans="14:19">
      <c r="N549" s="33">
        <f t="shared" si="37"/>
        <v>468</v>
      </c>
      <c r="O549" s="65">
        <f t="shared" si="43"/>
        <v>0</v>
      </c>
      <c r="P549" s="66">
        <f t="shared" si="40"/>
        <v>0</v>
      </c>
      <c r="Q549" s="66"/>
      <c r="R549" s="64">
        <f t="shared" si="41"/>
        <v>0</v>
      </c>
      <c r="S549" s="66">
        <f t="shared" si="42"/>
        <v>0</v>
      </c>
    </row>
    <row r="550" spans="14:19">
      <c r="N550" s="33">
        <f t="shared" si="37"/>
        <v>469</v>
      </c>
      <c r="O550" s="65">
        <f t="shared" si="43"/>
        <v>0</v>
      </c>
      <c r="P550" s="66">
        <f t="shared" si="40"/>
        <v>0</v>
      </c>
      <c r="Q550" s="66"/>
      <c r="R550" s="64">
        <f t="shared" si="41"/>
        <v>0</v>
      </c>
      <c r="S550" s="66">
        <f t="shared" si="42"/>
        <v>0</v>
      </c>
    </row>
    <row r="551" spans="14:19">
      <c r="N551" s="33">
        <f t="shared" si="37"/>
        <v>470</v>
      </c>
      <c r="O551" s="65">
        <f t="shared" si="43"/>
        <v>0</v>
      </c>
      <c r="P551" s="66">
        <f t="shared" si="40"/>
        <v>0</v>
      </c>
      <c r="Q551" s="66"/>
      <c r="R551" s="64">
        <f t="shared" si="41"/>
        <v>0</v>
      </c>
      <c r="S551" s="66">
        <f t="shared" si="42"/>
        <v>0</v>
      </c>
    </row>
    <row r="552" spans="14:19">
      <c r="N552" s="33">
        <f t="shared" si="37"/>
        <v>471</v>
      </c>
      <c r="O552" s="65">
        <f t="shared" si="43"/>
        <v>0</v>
      </c>
      <c r="P552" s="66">
        <f t="shared" si="40"/>
        <v>0</v>
      </c>
      <c r="Q552" s="66"/>
      <c r="R552" s="64">
        <f t="shared" si="41"/>
        <v>0</v>
      </c>
      <c r="S552" s="66">
        <f t="shared" si="42"/>
        <v>0</v>
      </c>
    </row>
    <row r="553" spans="14:19">
      <c r="N553" s="33">
        <f t="shared" si="37"/>
        <v>472</v>
      </c>
      <c r="O553" s="65">
        <f t="shared" si="43"/>
        <v>0</v>
      </c>
      <c r="P553" s="66">
        <f t="shared" si="40"/>
        <v>0</v>
      </c>
      <c r="Q553" s="66"/>
      <c r="R553" s="64">
        <f t="shared" si="41"/>
        <v>0</v>
      </c>
      <c r="S553" s="66">
        <f t="shared" si="42"/>
        <v>0</v>
      </c>
    </row>
    <row r="554" spans="14:19">
      <c r="N554" s="33">
        <f t="shared" si="37"/>
        <v>473</v>
      </c>
      <c r="O554" s="65">
        <f t="shared" si="43"/>
        <v>0</v>
      </c>
      <c r="P554" s="66">
        <f t="shared" si="40"/>
        <v>0</v>
      </c>
      <c r="Q554" s="66"/>
      <c r="R554" s="64">
        <f t="shared" si="41"/>
        <v>0</v>
      </c>
      <c r="S554" s="66">
        <f t="shared" si="42"/>
        <v>0</v>
      </c>
    </row>
    <row r="555" spans="14:19">
      <c r="N555" s="33">
        <f t="shared" si="37"/>
        <v>474</v>
      </c>
      <c r="O555" s="65">
        <f t="shared" si="43"/>
        <v>0</v>
      </c>
      <c r="P555" s="66">
        <f t="shared" si="40"/>
        <v>0</v>
      </c>
      <c r="Q555" s="66"/>
      <c r="R555" s="64">
        <f t="shared" si="41"/>
        <v>0</v>
      </c>
      <c r="S555" s="66">
        <f t="shared" si="42"/>
        <v>0</v>
      </c>
    </row>
    <row r="556" spans="14:19">
      <c r="N556" s="33">
        <f t="shared" si="37"/>
        <v>475</v>
      </c>
      <c r="O556" s="65">
        <f t="shared" si="43"/>
        <v>0</v>
      </c>
      <c r="P556" s="66">
        <f t="shared" si="40"/>
        <v>0</v>
      </c>
      <c r="Q556" s="66"/>
      <c r="R556" s="64">
        <f t="shared" si="41"/>
        <v>0</v>
      </c>
      <c r="S556" s="66">
        <f t="shared" si="42"/>
        <v>0</v>
      </c>
    </row>
    <row r="557" spans="14:19">
      <c r="N557" s="33">
        <f t="shared" si="37"/>
        <v>476</v>
      </c>
      <c r="O557" s="65">
        <f t="shared" si="43"/>
        <v>0</v>
      </c>
      <c r="P557" s="66">
        <f t="shared" si="40"/>
        <v>0</v>
      </c>
      <c r="Q557" s="66"/>
      <c r="R557" s="64">
        <f t="shared" si="41"/>
        <v>0</v>
      </c>
      <c r="S557" s="66">
        <f t="shared" si="42"/>
        <v>0</v>
      </c>
    </row>
    <row r="558" spans="14:19">
      <c r="N558" s="33">
        <f t="shared" si="37"/>
        <v>477</v>
      </c>
      <c r="O558" s="65">
        <f t="shared" si="43"/>
        <v>0</v>
      </c>
      <c r="P558" s="66">
        <f t="shared" si="40"/>
        <v>0</v>
      </c>
      <c r="Q558" s="66"/>
      <c r="R558" s="64">
        <f t="shared" si="41"/>
        <v>0</v>
      </c>
      <c r="S558" s="66">
        <f t="shared" si="42"/>
        <v>0</v>
      </c>
    </row>
    <row r="559" spans="14:19">
      <c r="N559" s="33">
        <f t="shared" si="37"/>
        <v>478</v>
      </c>
      <c r="O559" s="65">
        <f t="shared" si="43"/>
        <v>0</v>
      </c>
      <c r="P559" s="66">
        <f t="shared" si="40"/>
        <v>0</v>
      </c>
      <c r="Q559" s="66"/>
      <c r="R559" s="64">
        <f t="shared" si="41"/>
        <v>0</v>
      </c>
      <c r="S559" s="66">
        <f t="shared" si="42"/>
        <v>0</v>
      </c>
    </row>
    <row r="560" spans="14:19">
      <c r="N560" s="33">
        <f t="shared" si="37"/>
        <v>479</v>
      </c>
      <c r="O560" s="65">
        <f t="shared" si="43"/>
        <v>0</v>
      </c>
      <c r="P560" s="66">
        <f t="shared" si="40"/>
        <v>0</v>
      </c>
      <c r="Q560" s="66"/>
      <c r="R560" s="64">
        <f t="shared" si="41"/>
        <v>0</v>
      </c>
      <c r="S560" s="66">
        <f t="shared" si="42"/>
        <v>0</v>
      </c>
    </row>
    <row r="561" spans="14:19">
      <c r="N561" s="33">
        <f t="shared" si="37"/>
        <v>480</v>
      </c>
      <c r="O561" s="65">
        <f t="shared" si="43"/>
        <v>0</v>
      </c>
      <c r="P561" s="66">
        <f t="shared" si="40"/>
        <v>0</v>
      </c>
      <c r="Q561" s="66"/>
      <c r="R561" s="64">
        <f t="shared" si="41"/>
        <v>0</v>
      </c>
      <c r="S561" s="66">
        <f t="shared" si="42"/>
        <v>0</v>
      </c>
    </row>
    <row r="562" spans="14:19">
      <c r="N562" s="33">
        <f t="shared" si="37"/>
        <v>481</v>
      </c>
      <c r="O562" s="65">
        <f t="shared" si="43"/>
        <v>0</v>
      </c>
      <c r="P562" s="66">
        <f t="shared" si="40"/>
        <v>0</v>
      </c>
      <c r="Q562" s="66"/>
      <c r="R562" s="64">
        <f t="shared" si="41"/>
        <v>0</v>
      </c>
      <c r="S562" s="66">
        <f t="shared" si="42"/>
        <v>0</v>
      </c>
    </row>
    <row r="563" spans="14:19">
      <c r="N563" s="33">
        <f t="shared" si="37"/>
        <v>482</v>
      </c>
      <c r="O563" s="65">
        <f t="shared" si="43"/>
        <v>0</v>
      </c>
      <c r="P563" s="66">
        <f t="shared" si="40"/>
        <v>0</v>
      </c>
      <c r="Q563" s="66"/>
      <c r="R563" s="64">
        <f t="shared" si="41"/>
        <v>0</v>
      </c>
      <c r="S563" s="66">
        <f t="shared" si="42"/>
        <v>0</v>
      </c>
    </row>
    <row r="564" spans="14:19">
      <c r="N564" s="33">
        <f t="shared" si="37"/>
        <v>483</v>
      </c>
      <c r="O564" s="65">
        <f t="shared" si="43"/>
        <v>0</v>
      </c>
      <c r="P564" s="66">
        <f t="shared" si="40"/>
        <v>0</v>
      </c>
      <c r="Q564" s="66"/>
      <c r="R564" s="64">
        <f t="shared" si="41"/>
        <v>0</v>
      </c>
      <c r="S564" s="66">
        <f t="shared" si="42"/>
        <v>0</v>
      </c>
    </row>
    <row r="565" spans="14:19">
      <c r="N565" s="33">
        <f t="shared" si="37"/>
        <v>484</v>
      </c>
      <c r="O565" s="65">
        <f t="shared" si="43"/>
        <v>0</v>
      </c>
      <c r="P565" s="66">
        <f t="shared" si="40"/>
        <v>0</v>
      </c>
      <c r="Q565" s="66"/>
      <c r="R565" s="64">
        <f t="shared" si="41"/>
        <v>0</v>
      </c>
      <c r="S565" s="66">
        <f t="shared" si="42"/>
        <v>0</v>
      </c>
    </row>
    <row r="566" spans="14:19">
      <c r="N566" s="33">
        <f t="shared" si="37"/>
        <v>485</v>
      </c>
      <c r="O566" s="65">
        <f t="shared" si="43"/>
        <v>0</v>
      </c>
      <c r="P566" s="66">
        <f t="shared" si="40"/>
        <v>0</v>
      </c>
      <c r="Q566" s="66"/>
      <c r="R566" s="64">
        <f t="shared" si="41"/>
        <v>0</v>
      </c>
      <c r="S566" s="66">
        <f t="shared" si="42"/>
        <v>0</v>
      </c>
    </row>
    <row r="567" spans="14:19">
      <c r="N567" s="33">
        <f t="shared" si="37"/>
        <v>486</v>
      </c>
      <c r="O567" s="65">
        <f t="shared" si="43"/>
        <v>0</v>
      </c>
      <c r="P567" s="66">
        <f t="shared" si="40"/>
        <v>0</v>
      </c>
      <c r="Q567" s="66"/>
      <c r="R567" s="64">
        <f t="shared" si="41"/>
        <v>0</v>
      </c>
      <c r="S567" s="66">
        <f t="shared" si="42"/>
        <v>0</v>
      </c>
    </row>
    <row r="568" spans="14:19">
      <c r="N568" s="33">
        <f t="shared" si="37"/>
        <v>487</v>
      </c>
      <c r="O568" s="65">
        <f t="shared" si="43"/>
        <v>0</v>
      </c>
      <c r="P568" s="66">
        <f t="shared" si="40"/>
        <v>0</v>
      </c>
      <c r="Q568" s="66"/>
      <c r="R568" s="64">
        <f t="shared" si="41"/>
        <v>0</v>
      </c>
      <c r="S568" s="66">
        <f t="shared" si="42"/>
        <v>0</v>
      </c>
    </row>
    <row r="569" spans="14:19">
      <c r="N569" s="33">
        <f t="shared" si="37"/>
        <v>488</v>
      </c>
      <c r="O569" s="65">
        <f t="shared" si="43"/>
        <v>0</v>
      </c>
      <c r="P569" s="66">
        <f t="shared" si="40"/>
        <v>0</v>
      </c>
      <c r="Q569" s="66"/>
      <c r="R569" s="64">
        <f t="shared" si="41"/>
        <v>0</v>
      </c>
      <c r="S569" s="66">
        <f t="shared" si="42"/>
        <v>0</v>
      </c>
    </row>
    <row r="570" spans="14:19">
      <c r="N570" s="33">
        <f t="shared" si="37"/>
        <v>489</v>
      </c>
      <c r="O570" s="65">
        <f t="shared" si="43"/>
        <v>0</v>
      </c>
      <c r="P570" s="66">
        <f t="shared" si="40"/>
        <v>0</v>
      </c>
      <c r="Q570" s="66"/>
      <c r="R570" s="64">
        <f t="shared" si="41"/>
        <v>0</v>
      </c>
      <c r="S570" s="66">
        <f t="shared" si="42"/>
        <v>0</v>
      </c>
    </row>
    <row r="571" spans="14:19">
      <c r="N571" s="33">
        <f t="shared" ref="N571:N621" si="44">+N570+1</f>
        <v>490</v>
      </c>
      <c r="O571" s="65">
        <f t="shared" si="43"/>
        <v>0</v>
      </c>
      <c r="P571" s="66">
        <f t="shared" si="40"/>
        <v>0</v>
      </c>
      <c r="Q571" s="66"/>
      <c r="R571" s="64">
        <f t="shared" si="41"/>
        <v>0</v>
      </c>
      <c r="S571" s="66">
        <f t="shared" si="42"/>
        <v>0</v>
      </c>
    </row>
    <row r="572" spans="14:19">
      <c r="N572" s="33">
        <f t="shared" si="44"/>
        <v>491</v>
      </c>
      <c r="O572" s="65">
        <f t="shared" si="43"/>
        <v>0</v>
      </c>
      <c r="P572" s="66">
        <f t="shared" si="40"/>
        <v>0</v>
      </c>
      <c r="Q572" s="66"/>
      <c r="R572" s="64">
        <f t="shared" si="41"/>
        <v>0</v>
      </c>
      <c r="S572" s="66">
        <f t="shared" si="42"/>
        <v>0</v>
      </c>
    </row>
    <row r="573" spans="14:19">
      <c r="N573" s="33">
        <f t="shared" si="44"/>
        <v>492</v>
      </c>
      <c r="O573" s="65">
        <f t="shared" si="43"/>
        <v>0</v>
      </c>
      <c r="P573" s="66">
        <f t="shared" si="40"/>
        <v>0</v>
      </c>
      <c r="Q573" s="66"/>
      <c r="R573" s="64">
        <f t="shared" si="41"/>
        <v>0</v>
      </c>
      <c r="S573" s="66">
        <f t="shared" si="42"/>
        <v>0</v>
      </c>
    </row>
    <row r="574" spans="14:19">
      <c r="N574" s="33">
        <f t="shared" si="44"/>
        <v>493</v>
      </c>
      <c r="O574" s="65">
        <f t="shared" si="43"/>
        <v>0</v>
      </c>
      <c r="P574" s="66">
        <f t="shared" si="40"/>
        <v>0</v>
      </c>
      <c r="Q574" s="66"/>
      <c r="R574" s="64">
        <f t="shared" si="41"/>
        <v>0</v>
      </c>
      <c r="S574" s="66">
        <f t="shared" si="42"/>
        <v>0</v>
      </c>
    </row>
    <row r="575" spans="14:19">
      <c r="N575" s="33">
        <f t="shared" si="44"/>
        <v>494</v>
      </c>
      <c r="O575" s="65">
        <f t="shared" si="43"/>
        <v>0</v>
      </c>
      <c r="P575" s="66">
        <f t="shared" si="40"/>
        <v>0</v>
      </c>
      <c r="Q575" s="66"/>
      <c r="R575" s="64">
        <f t="shared" si="41"/>
        <v>0</v>
      </c>
      <c r="S575" s="66">
        <f t="shared" si="42"/>
        <v>0</v>
      </c>
    </row>
    <row r="576" spans="14:19">
      <c r="N576" s="33">
        <f t="shared" si="44"/>
        <v>495</v>
      </c>
      <c r="O576" s="65">
        <f t="shared" si="43"/>
        <v>0</v>
      </c>
      <c r="P576" s="66">
        <f t="shared" si="40"/>
        <v>0</v>
      </c>
      <c r="Q576" s="66"/>
      <c r="R576" s="64">
        <f t="shared" si="41"/>
        <v>0</v>
      </c>
      <c r="S576" s="66">
        <f t="shared" si="42"/>
        <v>0</v>
      </c>
    </row>
    <row r="577" spans="14:19">
      <c r="N577" s="33">
        <f t="shared" si="44"/>
        <v>496</v>
      </c>
      <c r="O577" s="65">
        <f t="shared" si="43"/>
        <v>0</v>
      </c>
      <c r="P577" s="66">
        <f t="shared" si="40"/>
        <v>0</v>
      </c>
      <c r="Q577" s="66"/>
      <c r="R577" s="64">
        <f t="shared" si="41"/>
        <v>0</v>
      </c>
      <c r="S577" s="66">
        <f t="shared" si="42"/>
        <v>0</v>
      </c>
    </row>
    <row r="578" spans="14:19">
      <c r="N578" s="33">
        <f t="shared" si="44"/>
        <v>497</v>
      </c>
      <c r="O578" s="65">
        <f t="shared" si="43"/>
        <v>0</v>
      </c>
      <c r="P578" s="66">
        <f t="shared" si="40"/>
        <v>0</v>
      </c>
      <c r="Q578" s="66"/>
      <c r="R578" s="64">
        <f t="shared" si="41"/>
        <v>0</v>
      </c>
      <c r="S578" s="66">
        <f t="shared" si="42"/>
        <v>0</v>
      </c>
    </row>
    <row r="579" spans="14:19">
      <c r="N579" s="33">
        <f t="shared" si="44"/>
        <v>498</v>
      </c>
      <c r="O579" s="65">
        <f t="shared" si="43"/>
        <v>0</v>
      </c>
      <c r="P579" s="66">
        <f t="shared" si="40"/>
        <v>0</v>
      </c>
      <c r="Q579" s="66"/>
      <c r="R579" s="64">
        <f t="shared" si="41"/>
        <v>0</v>
      </c>
      <c r="S579" s="66">
        <f t="shared" si="42"/>
        <v>0</v>
      </c>
    </row>
    <row r="580" spans="14:19">
      <c r="N580" s="33">
        <f t="shared" si="44"/>
        <v>499</v>
      </c>
      <c r="O580" s="65">
        <f t="shared" si="43"/>
        <v>0</v>
      </c>
      <c r="P580" s="66">
        <f t="shared" si="40"/>
        <v>0</v>
      </c>
      <c r="Q580" s="66"/>
      <c r="R580" s="64">
        <f t="shared" si="41"/>
        <v>0</v>
      </c>
      <c r="S580" s="66">
        <f t="shared" si="42"/>
        <v>0</v>
      </c>
    </row>
    <row r="581" spans="14:19">
      <c r="N581" s="33">
        <f t="shared" si="44"/>
        <v>500</v>
      </c>
      <c r="O581" s="65">
        <f t="shared" si="43"/>
        <v>0</v>
      </c>
      <c r="P581" s="66">
        <f t="shared" si="40"/>
        <v>0</v>
      </c>
      <c r="Q581" s="66"/>
      <c r="R581" s="64">
        <f t="shared" si="41"/>
        <v>0</v>
      </c>
      <c r="S581" s="66">
        <f t="shared" si="42"/>
        <v>0</v>
      </c>
    </row>
    <row r="582" spans="14:19">
      <c r="N582" s="33">
        <f t="shared" si="44"/>
        <v>501</v>
      </c>
      <c r="O582" s="65">
        <f t="shared" si="43"/>
        <v>0</v>
      </c>
      <c r="P582" s="66">
        <f t="shared" si="40"/>
        <v>0</v>
      </c>
      <c r="Q582" s="66"/>
      <c r="R582" s="64">
        <f t="shared" si="41"/>
        <v>0</v>
      </c>
      <c r="S582" s="66">
        <f t="shared" si="42"/>
        <v>0</v>
      </c>
    </row>
    <row r="583" spans="14:19">
      <c r="N583" s="33">
        <f t="shared" si="44"/>
        <v>502</v>
      </c>
      <c r="O583" s="65">
        <f t="shared" si="43"/>
        <v>0</v>
      </c>
      <c r="P583" s="66">
        <f t="shared" si="40"/>
        <v>0</v>
      </c>
      <c r="Q583" s="66"/>
      <c r="R583" s="64">
        <f t="shared" si="41"/>
        <v>0</v>
      </c>
      <c r="S583" s="66">
        <f t="shared" si="42"/>
        <v>0</v>
      </c>
    </row>
    <row r="584" spans="14:19">
      <c r="N584" s="33">
        <f t="shared" si="44"/>
        <v>503</v>
      </c>
      <c r="O584" s="65">
        <f t="shared" si="43"/>
        <v>0</v>
      </c>
      <c r="P584" s="66">
        <f t="shared" si="40"/>
        <v>0</v>
      </c>
      <c r="Q584" s="66"/>
      <c r="R584" s="64">
        <f t="shared" si="41"/>
        <v>0</v>
      </c>
      <c r="S584" s="66">
        <f t="shared" si="42"/>
        <v>0</v>
      </c>
    </row>
    <row r="585" spans="14:19">
      <c r="N585" s="33">
        <f t="shared" si="44"/>
        <v>504</v>
      </c>
      <c r="O585" s="65">
        <f t="shared" si="43"/>
        <v>0</v>
      </c>
      <c r="P585" s="66">
        <f t="shared" si="40"/>
        <v>0</v>
      </c>
      <c r="Q585" s="66"/>
      <c r="R585" s="64">
        <f t="shared" si="41"/>
        <v>0</v>
      </c>
      <c r="S585" s="66">
        <f t="shared" si="42"/>
        <v>0</v>
      </c>
    </row>
    <row r="586" spans="14:19">
      <c r="N586" s="33">
        <f t="shared" si="44"/>
        <v>505</v>
      </c>
      <c r="O586" s="65">
        <f t="shared" si="43"/>
        <v>0</v>
      </c>
      <c r="P586" s="66">
        <f t="shared" si="40"/>
        <v>0</v>
      </c>
      <c r="Q586" s="66"/>
      <c r="R586" s="64">
        <f t="shared" si="41"/>
        <v>0</v>
      </c>
      <c r="S586" s="66">
        <f t="shared" si="42"/>
        <v>0</v>
      </c>
    </row>
    <row r="587" spans="14:19">
      <c r="N587" s="33">
        <f t="shared" si="44"/>
        <v>506</v>
      </c>
      <c r="O587" s="65">
        <f t="shared" si="43"/>
        <v>0</v>
      </c>
      <c r="P587" s="66">
        <f t="shared" si="40"/>
        <v>0</v>
      </c>
      <c r="Q587" s="66"/>
      <c r="R587" s="64">
        <f t="shared" si="41"/>
        <v>0</v>
      </c>
      <c r="S587" s="66">
        <f t="shared" si="42"/>
        <v>0</v>
      </c>
    </row>
    <row r="588" spans="14:19">
      <c r="N588" s="33">
        <f t="shared" si="44"/>
        <v>507</v>
      </c>
      <c r="O588" s="65">
        <f t="shared" si="43"/>
        <v>0</v>
      </c>
      <c r="P588" s="66">
        <f t="shared" si="40"/>
        <v>0</v>
      </c>
      <c r="Q588" s="66"/>
      <c r="R588" s="64">
        <f t="shared" si="41"/>
        <v>0</v>
      </c>
      <c r="S588" s="66">
        <f t="shared" si="42"/>
        <v>0</v>
      </c>
    </row>
    <row r="589" spans="14:19">
      <c r="N589" s="33">
        <f t="shared" si="44"/>
        <v>508</v>
      </c>
      <c r="O589" s="65">
        <f t="shared" si="43"/>
        <v>0</v>
      </c>
      <c r="P589" s="66">
        <f t="shared" si="40"/>
        <v>0</v>
      </c>
      <c r="Q589" s="66"/>
      <c r="R589" s="64">
        <f t="shared" si="41"/>
        <v>0</v>
      </c>
      <c r="S589" s="66">
        <f t="shared" si="42"/>
        <v>0</v>
      </c>
    </row>
    <row r="590" spans="14:19">
      <c r="N590" s="33">
        <f t="shared" si="44"/>
        <v>509</v>
      </c>
      <c r="O590" s="65">
        <f t="shared" si="43"/>
        <v>0</v>
      </c>
      <c r="P590" s="66">
        <f t="shared" si="40"/>
        <v>0</v>
      </c>
      <c r="Q590" s="66"/>
      <c r="R590" s="64">
        <f t="shared" si="41"/>
        <v>0</v>
      </c>
      <c r="S590" s="66">
        <f t="shared" si="42"/>
        <v>0</v>
      </c>
    </row>
    <row r="591" spans="14:19">
      <c r="N591" s="33">
        <f t="shared" si="44"/>
        <v>510</v>
      </c>
      <c r="O591" s="65">
        <f t="shared" si="43"/>
        <v>0</v>
      </c>
      <c r="P591" s="66">
        <f t="shared" si="40"/>
        <v>0</v>
      </c>
      <c r="Q591" s="66"/>
      <c r="R591" s="64">
        <f t="shared" si="41"/>
        <v>0</v>
      </c>
      <c r="S591" s="66">
        <f t="shared" si="42"/>
        <v>0</v>
      </c>
    </row>
    <row r="592" spans="14:19">
      <c r="N592" s="33">
        <f t="shared" si="44"/>
        <v>511</v>
      </c>
      <c r="O592" s="65">
        <f t="shared" si="43"/>
        <v>0</v>
      </c>
      <c r="P592" s="66">
        <f t="shared" si="40"/>
        <v>0</v>
      </c>
      <c r="Q592" s="66"/>
      <c r="R592" s="64">
        <f t="shared" si="41"/>
        <v>0</v>
      </c>
      <c r="S592" s="66">
        <f t="shared" si="42"/>
        <v>0</v>
      </c>
    </row>
    <row r="593" spans="14:19">
      <c r="N593" s="33">
        <f t="shared" si="44"/>
        <v>512</v>
      </c>
      <c r="O593" s="65">
        <f t="shared" si="43"/>
        <v>0</v>
      </c>
      <c r="P593" s="66">
        <f t="shared" si="40"/>
        <v>0</v>
      </c>
      <c r="Q593" s="66"/>
      <c r="R593" s="64">
        <f t="shared" si="41"/>
        <v>0</v>
      </c>
      <c r="S593" s="66">
        <f t="shared" si="42"/>
        <v>0</v>
      </c>
    </row>
    <row r="594" spans="14:19">
      <c r="N594" s="33">
        <f t="shared" si="44"/>
        <v>513</v>
      </c>
      <c r="O594" s="65">
        <f t="shared" si="43"/>
        <v>0</v>
      </c>
      <c r="P594" s="66">
        <f t="shared" si="40"/>
        <v>0</v>
      </c>
      <c r="Q594" s="66"/>
      <c r="R594" s="64">
        <f t="shared" si="41"/>
        <v>0</v>
      </c>
      <c r="S594" s="66">
        <f t="shared" si="42"/>
        <v>0</v>
      </c>
    </row>
    <row r="595" spans="14:19">
      <c r="N595" s="33">
        <f t="shared" si="44"/>
        <v>514</v>
      </c>
      <c r="O595" s="65">
        <f t="shared" si="43"/>
        <v>0</v>
      </c>
      <c r="P595" s="66">
        <f t="shared" si="40"/>
        <v>0</v>
      </c>
      <c r="Q595" s="66"/>
      <c r="R595" s="64">
        <f t="shared" si="41"/>
        <v>0</v>
      </c>
      <c r="S595" s="66">
        <f t="shared" si="42"/>
        <v>0</v>
      </c>
    </row>
    <row r="596" spans="14:19">
      <c r="N596" s="33">
        <f t="shared" si="44"/>
        <v>515</v>
      </c>
      <c r="O596" s="65">
        <f t="shared" si="43"/>
        <v>0</v>
      </c>
      <c r="P596" s="66">
        <f t="shared" si="40"/>
        <v>0</v>
      </c>
      <c r="Q596" s="66"/>
      <c r="R596" s="64">
        <f t="shared" si="41"/>
        <v>0</v>
      </c>
      <c r="S596" s="66">
        <f t="shared" si="42"/>
        <v>0</v>
      </c>
    </row>
    <row r="597" spans="14:19">
      <c r="N597" s="33">
        <f t="shared" si="44"/>
        <v>516</v>
      </c>
      <c r="O597" s="65">
        <f t="shared" si="43"/>
        <v>0</v>
      </c>
      <c r="P597" s="66">
        <f t="shared" si="40"/>
        <v>0</v>
      </c>
      <c r="Q597" s="66"/>
      <c r="R597" s="64">
        <f t="shared" si="41"/>
        <v>0</v>
      </c>
      <c r="S597" s="66">
        <f t="shared" si="42"/>
        <v>0</v>
      </c>
    </row>
    <row r="598" spans="14:19">
      <c r="N598" s="33">
        <f t="shared" si="44"/>
        <v>517</v>
      </c>
      <c r="O598" s="65">
        <f t="shared" si="43"/>
        <v>0</v>
      </c>
      <c r="P598" s="66">
        <f t="shared" si="40"/>
        <v>0</v>
      </c>
      <c r="Q598" s="66"/>
      <c r="R598" s="64">
        <f t="shared" si="41"/>
        <v>0</v>
      </c>
      <c r="S598" s="66">
        <f t="shared" si="42"/>
        <v>0</v>
      </c>
    </row>
    <row r="599" spans="14:19">
      <c r="N599" s="33">
        <f t="shared" si="44"/>
        <v>518</v>
      </c>
      <c r="O599" s="65">
        <f t="shared" si="43"/>
        <v>0</v>
      </c>
      <c r="P599" s="66">
        <f t="shared" si="40"/>
        <v>0</v>
      </c>
      <c r="Q599" s="66"/>
      <c r="R599" s="64">
        <f t="shared" si="41"/>
        <v>0</v>
      </c>
      <c r="S599" s="66">
        <f t="shared" si="42"/>
        <v>0</v>
      </c>
    </row>
    <row r="600" spans="14:19">
      <c r="N600" s="33">
        <f t="shared" si="44"/>
        <v>519</v>
      </c>
      <c r="O600" s="65">
        <f t="shared" si="43"/>
        <v>0</v>
      </c>
      <c r="P600" s="66">
        <f t="shared" ref="P600:P621" si="45">IF(N600&gt;($Q$66*12),0,+(P599+O600)*$P$76)</f>
        <v>0</v>
      </c>
      <c r="Q600" s="66"/>
      <c r="R600" s="64">
        <f t="shared" ref="R600:R621" si="46">IF(N600&gt;$H$28*12,0,+R588*(1+$H$31))</f>
        <v>0</v>
      </c>
      <c r="S600" s="66">
        <f t="shared" ref="S600:S621" si="47">+R600*$S$76^N600</f>
        <v>0</v>
      </c>
    </row>
    <row r="601" spans="14:19">
      <c r="N601" s="33">
        <f t="shared" si="44"/>
        <v>520</v>
      </c>
      <c r="O601" s="65">
        <f t="shared" si="43"/>
        <v>0</v>
      </c>
      <c r="P601" s="66">
        <f t="shared" si="45"/>
        <v>0</v>
      </c>
      <c r="Q601" s="66"/>
      <c r="R601" s="64">
        <f t="shared" si="46"/>
        <v>0</v>
      </c>
      <c r="S601" s="66">
        <f t="shared" si="47"/>
        <v>0</v>
      </c>
    </row>
    <row r="602" spans="14:19">
      <c r="N602" s="33">
        <f t="shared" si="44"/>
        <v>521</v>
      </c>
      <c r="O602" s="65">
        <f t="shared" si="43"/>
        <v>0</v>
      </c>
      <c r="P602" s="66">
        <f t="shared" si="45"/>
        <v>0</v>
      </c>
      <c r="Q602" s="66"/>
      <c r="R602" s="64">
        <f t="shared" si="46"/>
        <v>0</v>
      </c>
      <c r="S602" s="66">
        <f t="shared" si="47"/>
        <v>0</v>
      </c>
    </row>
    <row r="603" spans="14:19">
      <c r="N603" s="33">
        <f t="shared" si="44"/>
        <v>522</v>
      </c>
      <c r="O603" s="65">
        <f t="shared" si="43"/>
        <v>0</v>
      </c>
      <c r="P603" s="66">
        <f t="shared" si="45"/>
        <v>0</v>
      </c>
      <c r="Q603" s="66"/>
      <c r="R603" s="64">
        <f t="shared" si="46"/>
        <v>0</v>
      </c>
      <c r="S603" s="66">
        <f t="shared" si="47"/>
        <v>0</v>
      </c>
    </row>
    <row r="604" spans="14:19">
      <c r="N604" s="33">
        <f t="shared" si="44"/>
        <v>523</v>
      </c>
      <c r="O604" s="65">
        <f t="shared" si="43"/>
        <v>0</v>
      </c>
      <c r="P604" s="66">
        <f t="shared" si="45"/>
        <v>0</v>
      </c>
      <c r="Q604" s="66"/>
      <c r="R604" s="64">
        <f t="shared" si="46"/>
        <v>0</v>
      </c>
      <c r="S604" s="66">
        <f t="shared" si="47"/>
        <v>0</v>
      </c>
    </row>
    <row r="605" spans="14:19">
      <c r="N605" s="33">
        <f t="shared" si="44"/>
        <v>524</v>
      </c>
      <c r="O605" s="65">
        <f t="shared" si="43"/>
        <v>0</v>
      </c>
      <c r="P605" s="66">
        <f t="shared" si="45"/>
        <v>0</v>
      </c>
      <c r="Q605" s="66"/>
      <c r="R605" s="64">
        <f t="shared" si="46"/>
        <v>0</v>
      </c>
      <c r="S605" s="66">
        <f t="shared" si="47"/>
        <v>0</v>
      </c>
    </row>
    <row r="606" spans="14:19">
      <c r="N606" s="33">
        <f t="shared" si="44"/>
        <v>525</v>
      </c>
      <c r="O606" s="65">
        <f t="shared" si="43"/>
        <v>0</v>
      </c>
      <c r="P606" s="66">
        <f t="shared" si="45"/>
        <v>0</v>
      </c>
      <c r="Q606" s="66"/>
      <c r="R606" s="64">
        <f t="shared" si="46"/>
        <v>0</v>
      </c>
      <c r="S606" s="66">
        <f t="shared" si="47"/>
        <v>0</v>
      </c>
    </row>
    <row r="607" spans="14:19">
      <c r="N607" s="33">
        <f t="shared" si="44"/>
        <v>526</v>
      </c>
      <c r="O607" s="65">
        <f t="shared" ref="O607:O621" si="48">+O595*(1+$H$21)</f>
        <v>0</v>
      </c>
      <c r="P607" s="66">
        <f t="shared" si="45"/>
        <v>0</v>
      </c>
      <c r="Q607" s="66"/>
      <c r="R607" s="64">
        <f t="shared" si="46"/>
        <v>0</v>
      </c>
      <c r="S607" s="66">
        <f t="shared" si="47"/>
        <v>0</v>
      </c>
    </row>
    <row r="608" spans="14:19">
      <c r="N608" s="33">
        <f t="shared" si="44"/>
        <v>527</v>
      </c>
      <c r="O608" s="65">
        <f t="shared" si="48"/>
        <v>0</v>
      </c>
      <c r="P608" s="66">
        <f t="shared" si="45"/>
        <v>0</v>
      </c>
      <c r="Q608" s="66"/>
      <c r="R608" s="64">
        <f t="shared" si="46"/>
        <v>0</v>
      </c>
      <c r="S608" s="66">
        <f t="shared" si="47"/>
        <v>0</v>
      </c>
    </row>
    <row r="609" spans="14:19">
      <c r="N609" s="33">
        <f t="shared" si="44"/>
        <v>528</v>
      </c>
      <c r="O609" s="65">
        <f t="shared" si="48"/>
        <v>0</v>
      </c>
      <c r="P609" s="66">
        <f t="shared" si="45"/>
        <v>0</v>
      </c>
      <c r="Q609" s="66"/>
      <c r="R609" s="64">
        <f t="shared" si="46"/>
        <v>0</v>
      </c>
      <c r="S609" s="66">
        <f t="shared" si="47"/>
        <v>0</v>
      </c>
    </row>
    <row r="610" spans="14:19">
      <c r="N610" s="33">
        <f t="shared" si="44"/>
        <v>529</v>
      </c>
      <c r="O610" s="65">
        <f t="shared" si="48"/>
        <v>0</v>
      </c>
      <c r="P610" s="66">
        <f t="shared" si="45"/>
        <v>0</v>
      </c>
      <c r="Q610" s="66"/>
      <c r="R610" s="64">
        <f t="shared" si="46"/>
        <v>0</v>
      </c>
      <c r="S610" s="66">
        <f t="shared" si="47"/>
        <v>0</v>
      </c>
    </row>
    <row r="611" spans="14:19">
      <c r="N611" s="33">
        <f t="shared" si="44"/>
        <v>530</v>
      </c>
      <c r="O611" s="65">
        <f t="shared" si="48"/>
        <v>0</v>
      </c>
      <c r="P611" s="66">
        <f t="shared" si="45"/>
        <v>0</v>
      </c>
      <c r="Q611" s="66"/>
      <c r="R611" s="64">
        <f t="shared" si="46"/>
        <v>0</v>
      </c>
      <c r="S611" s="66">
        <f t="shared" si="47"/>
        <v>0</v>
      </c>
    </row>
    <row r="612" spans="14:19">
      <c r="N612" s="33">
        <f t="shared" si="44"/>
        <v>531</v>
      </c>
      <c r="O612" s="65">
        <f t="shared" si="48"/>
        <v>0</v>
      </c>
      <c r="P612" s="66">
        <f t="shared" si="45"/>
        <v>0</v>
      </c>
      <c r="Q612" s="66"/>
      <c r="R612" s="64">
        <f t="shared" si="46"/>
        <v>0</v>
      </c>
      <c r="S612" s="66">
        <f t="shared" si="47"/>
        <v>0</v>
      </c>
    </row>
    <row r="613" spans="14:19">
      <c r="N613" s="33">
        <f t="shared" si="44"/>
        <v>532</v>
      </c>
      <c r="O613" s="65">
        <f t="shared" si="48"/>
        <v>0</v>
      </c>
      <c r="P613" s="66">
        <f t="shared" si="45"/>
        <v>0</v>
      </c>
      <c r="Q613" s="66"/>
      <c r="R613" s="64">
        <f t="shared" si="46"/>
        <v>0</v>
      </c>
      <c r="S613" s="66">
        <f t="shared" si="47"/>
        <v>0</v>
      </c>
    </row>
    <row r="614" spans="14:19">
      <c r="N614" s="33">
        <f t="shared" si="44"/>
        <v>533</v>
      </c>
      <c r="O614" s="65">
        <f t="shared" si="48"/>
        <v>0</v>
      </c>
      <c r="P614" s="66">
        <f t="shared" si="45"/>
        <v>0</v>
      </c>
      <c r="Q614" s="66"/>
      <c r="R614" s="64">
        <f t="shared" si="46"/>
        <v>0</v>
      </c>
      <c r="S614" s="66">
        <f t="shared" si="47"/>
        <v>0</v>
      </c>
    </row>
    <row r="615" spans="14:19">
      <c r="N615" s="33">
        <f t="shared" si="44"/>
        <v>534</v>
      </c>
      <c r="O615" s="65">
        <f t="shared" si="48"/>
        <v>0</v>
      </c>
      <c r="P615" s="66">
        <f t="shared" si="45"/>
        <v>0</v>
      </c>
      <c r="Q615" s="66"/>
      <c r="R615" s="64">
        <f t="shared" si="46"/>
        <v>0</v>
      </c>
      <c r="S615" s="66">
        <f t="shared" si="47"/>
        <v>0</v>
      </c>
    </row>
    <row r="616" spans="14:19">
      <c r="N616" s="33">
        <f t="shared" si="44"/>
        <v>535</v>
      </c>
      <c r="O616" s="65">
        <f t="shared" si="48"/>
        <v>0</v>
      </c>
      <c r="P616" s="66">
        <f t="shared" si="45"/>
        <v>0</v>
      </c>
      <c r="Q616" s="66"/>
      <c r="R616" s="64">
        <f t="shared" si="46"/>
        <v>0</v>
      </c>
      <c r="S616" s="66">
        <f t="shared" si="47"/>
        <v>0</v>
      </c>
    </row>
    <row r="617" spans="14:19">
      <c r="N617" s="33">
        <f t="shared" si="44"/>
        <v>536</v>
      </c>
      <c r="O617" s="65">
        <f t="shared" si="48"/>
        <v>0</v>
      </c>
      <c r="P617" s="66">
        <f t="shared" si="45"/>
        <v>0</v>
      </c>
      <c r="Q617" s="66"/>
      <c r="R617" s="64">
        <f t="shared" si="46"/>
        <v>0</v>
      </c>
      <c r="S617" s="66">
        <f t="shared" si="47"/>
        <v>0</v>
      </c>
    </row>
    <row r="618" spans="14:19">
      <c r="N618" s="33">
        <f t="shared" si="44"/>
        <v>537</v>
      </c>
      <c r="O618" s="65">
        <f t="shared" si="48"/>
        <v>0</v>
      </c>
      <c r="P618" s="66">
        <f t="shared" si="45"/>
        <v>0</v>
      </c>
      <c r="Q618" s="66"/>
      <c r="R618" s="64">
        <f t="shared" si="46"/>
        <v>0</v>
      </c>
      <c r="S618" s="66">
        <f t="shared" si="47"/>
        <v>0</v>
      </c>
    </row>
    <row r="619" spans="14:19">
      <c r="N619" s="33">
        <f t="shared" si="44"/>
        <v>538</v>
      </c>
      <c r="O619" s="65">
        <f t="shared" si="48"/>
        <v>0</v>
      </c>
      <c r="P619" s="66">
        <f t="shared" si="45"/>
        <v>0</v>
      </c>
      <c r="Q619" s="66"/>
      <c r="R619" s="64">
        <f t="shared" si="46"/>
        <v>0</v>
      </c>
      <c r="S619" s="66">
        <f t="shared" si="47"/>
        <v>0</v>
      </c>
    </row>
    <row r="620" spans="14:19">
      <c r="N620" s="33">
        <f t="shared" si="44"/>
        <v>539</v>
      </c>
      <c r="O620" s="65">
        <f t="shared" si="48"/>
        <v>0</v>
      </c>
      <c r="P620" s="66">
        <f t="shared" si="45"/>
        <v>0</v>
      </c>
      <c r="Q620" s="66"/>
      <c r="R620" s="64">
        <f t="shared" si="46"/>
        <v>0</v>
      </c>
      <c r="S620" s="66">
        <f t="shared" si="47"/>
        <v>0</v>
      </c>
    </row>
    <row r="621" spans="14:19">
      <c r="N621" s="33">
        <f t="shared" si="44"/>
        <v>540</v>
      </c>
      <c r="O621" s="65">
        <f t="shared" si="48"/>
        <v>0</v>
      </c>
      <c r="P621" s="66">
        <f t="shared" si="45"/>
        <v>0</v>
      </c>
      <c r="Q621" s="66"/>
      <c r="R621" s="64">
        <f t="shared" si="46"/>
        <v>0</v>
      </c>
      <c r="S621" s="66">
        <f t="shared" si="47"/>
        <v>0</v>
      </c>
    </row>
  </sheetData>
  <sheetProtection password="CF1F" sheet="1" objects="1" scenarios="1"/>
  <mergeCells count="41">
    <mergeCell ref="B46:G46"/>
    <mergeCell ref="O80:Q80"/>
    <mergeCell ref="A60:I60"/>
    <mergeCell ref="B54:D54"/>
    <mergeCell ref="E54:F54"/>
    <mergeCell ref="B55:H55"/>
    <mergeCell ref="B56:H56"/>
    <mergeCell ref="B57:H57"/>
    <mergeCell ref="B58:H58"/>
    <mergeCell ref="B51:H51"/>
    <mergeCell ref="B52:H52"/>
    <mergeCell ref="B53:D53"/>
    <mergeCell ref="E53:F53"/>
    <mergeCell ref="G53:H53"/>
    <mergeCell ref="A10:A13"/>
    <mergeCell ref="B10:H13"/>
    <mergeCell ref="I10:I13"/>
    <mergeCell ref="B38:G38"/>
    <mergeCell ref="B16:G16"/>
    <mergeCell ref="B18:G18"/>
    <mergeCell ref="B20:G20"/>
    <mergeCell ref="B21:G21"/>
    <mergeCell ref="B19:G19"/>
    <mergeCell ref="B22:G22"/>
    <mergeCell ref="B29:G29"/>
    <mergeCell ref="B37:G37"/>
    <mergeCell ref="B15:G15"/>
    <mergeCell ref="B2:H2"/>
    <mergeCell ref="B3:H3"/>
    <mergeCell ref="B4:H4"/>
    <mergeCell ref="B5:H5"/>
    <mergeCell ref="B6:H6"/>
    <mergeCell ref="B7:H7"/>
    <mergeCell ref="B8:H8"/>
    <mergeCell ref="B9:H9"/>
    <mergeCell ref="B42:G42"/>
    <mergeCell ref="B14:G14"/>
    <mergeCell ref="B40:G40"/>
    <mergeCell ref="B41:G41"/>
    <mergeCell ref="B26:G26"/>
    <mergeCell ref="B33:G33"/>
  </mergeCells>
  <printOptions horizontalCentered="1"/>
  <pageMargins left="0.25" right="0.25" top="0.56999999999999995" bottom="0.24" header="0.53" footer="0.13"/>
  <pageSetup paperSize="9" scale="76" orientation="portrait" r:id="rId1"/>
</worksheet>
</file>

<file path=xl/worksheets/sheet2.xml><?xml version="1.0" encoding="utf-8"?>
<worksheet xmlns="http://schemas.openxmlformats.org/spreadsheetml/2006/main" xmlns:r="http://schemas.openxmlformats.org/officeDocument/2006/relationships">
  <sheetPr>
    <tabColor rgb="FFFFFF00"/>
  </sheetPr>
  <dimension ref="A2:B35"/>
  <sheetViews>
    <sheetView tabSelected="1" workbookViewId="0">
      <selection activeCell="B23" sqref="B23"/>
    </sheetView>
  </sheetViews>
  <sheetFormatPr defaultColWidth="9.109375" defaultRowHeight="14.4"/>
  <cols>
    <col min="1" max="1" width="40.33203125" style="26" customWidth="1"/>
    <col min="2" max="2" width="24" style="26" customWidth="1"/>
    <col min="3" max="16384" width="9.109375" style="26"/>
  </cols>
  <sheetData>
    <row r="2" spans="1:2" ht="15" thickBot="1"/>
    <row r="3" spans="1:2" ht="21.6" thickBot="1">
      <c r="A3" s="116" t="s">
        <v>16</v>
      </c>
      <c r="B3" s="117"/>
    </row>
    <row r="4" spans="1:2" ht="15" thickBot="1"/>
    <row r="5" spans="1:2" ht="16.2" thickBot="1">
      <c r="A5" s="67"/>
      <c r="B5" s="68" t="s">
        <v>83</v>
      </c>
    </row>
    <row r="6" spans="1:2">
      <c r="A6" s="69" t="s">
        <v>54</v>
      </c>
      <c r="B6" s="70">
        <v>0</v>
      </c>
    </row>
    <row r="7" spans="1:2">
      <c r="A7" s="69" t="s">
        <v>79</v>
      </c>
      <c r="B7" s="70">
        <v>0</v>
      </c>
    </row>
    <row r="8" spans="1:2">
      <c r="A8" s="69" t="s">
        <v>57</v>
      </c>
      <c r="B8" s="70">
        <v>0</v>
      </c>
    </row>
    <row r="9" spans="1:2">
      <c r="A9" s="69" t="s">
        <v>72</v>
      </c>
      <c r="B9" s="70">
        <v>0</v>
      </c>
    </row>
    <row r="10" spans="1:2">
      <c r="A10" s="69" t="s">
        <v>80</v>
      </c>
      <c r="B10" s="70">
        <v>0</v>
      </c>
    </row>
    <row r="11" spans="1:2">
      <c r="A11" s="69" t="s">
        <v>58</v>
      </c>
      <c r="B11" s="70">
        <v>0</v>
      </c>
    </row>
    <row r="12" spans="1:2">
      <c r="A12" s="69" t="s">
        <v>73</v>
      </c>
      <c r="B12" s="70">
        <v>0</v>
      </c>
    </row>
    <row r="13" spans="1:2">
      <c r="A13" s="69" t="s">
        <v>75</v>
      </c>
      <c r="B13" s="70">
        <v>0</v>
      </c>
    </row>
    <row r="14" spans="1:2">
      <c r="A14" s="69" t="s">
        <v>55</v>
      </c>
      <c r="B14" s="70"/>
    </row>
    <row r="15" spans="1:2">
      <c r="A15" s="69" t="s">
        <v>59</v>
      </c>
      <c r="B15" s="70">
        <v>0</v>
      </c>
    </row>
    <row r="16" spans="1:2">
      <c r="A16" s="69" t="s">
        <v>67</v>
      </c>
      <c r="B16" s="70">
        <v>0</v>
      </c>
    </row>
    <row r="17" spans="1:2">
      <c r="A17" s="69" t="s">
        <v>65</v>
      </c>
      <c r="B17" s="70">
        <v>0</v>
      </c>
    </row>
    <row r="18" spans="1:2">
      <c r="A18" s="69" t="s">
        <v>56</v>
      </c>
      <c r="B18" s="70">
        <v>0</v>
      </c>
    </row>
    <row r="19" spans="1:2">
      <c r="A19" s="69" t="s">
        <v>81</v>
      </c>
      <c r="B19" s="70">
        <v>0</v>
      </c>
    </row>
    <row r="20" spans="1:2">
      <c r="A20" s="69" t="s">
        <v>60</v>
      </c>
      <c r="B20" s="70">
        <v>0</v>
      </c>
    </row>
    <row r="21" spans="1:2">
      <c r="A21" s="69" t="s">
        <v>61</v>
      </c>
      <c r="B21" s="70"/>
    </row>
    <row r="22" spans="1:2">
      <c r="A22" s="69" t="s">
        <v>62</v>
      </c>
      <c r="B22" s="70">
        <v>0</v>
      </c>
    </row>
    <row r="23" spans="1:2">
      <c r="A23" s="69" t="s">
        <v>63</v>
      </c>
      <c r="B23" s="70">
        <v>0</v>
      </c>
    </row>
    <row r="24" spans="1:2">
      <c r="A24" s="69" t="s">
        <v>64</v>
      </c>
      <c r="B24" s="70">
        <v>0</v>
      </c>
    </row>
    <row r="25" spans="1:2">
      <c r="A25" s="69" t="s">
        <v>66</v>
      </c>
      <c r="B25" s="70">
        <v>0</v>
      </c>
    </row>
    <row r="26" spans="1:2">
      <c r="A26" s="69" t="s">
        <v>68</v>
      </c>
      <c r="B26" s="70">
        <v>0</v>
      </c>
    </row>
    <row r="27" spans="1:2">
      <c r="A27" s="69" t="s">
        <v>82</v>
      </c>
      <c r="B27" s="70">
        <v>0</v>
      </c>
    </row>
    <row r="28" spans="1:2">
      <c r="A28" s="69" t="s">
        <v>69</v>
      </c>
      <c r="B28" s="70">
        <v>0</v>
      </c>
    </row>
    <row r="29" spans="1:2">
      <c r="A29" s="69" t="s">
        <v>70</v>
      </c>
      <c r="B29" s="70">
        <v>0</v>
      </c>
    </row>
    <row r="30" spans="1:2">
      <c r="A30" s="69" t="s">
        <v>71</v>
      </c>
      <c r="B30" s="70">
        <v>0</v>
      </c>
    </row>
    <row r="31" spans="1:2">
      <c r="A31" s="69" t="s">
        <v>74</v>
      </c>
      <c r="B31" s="70">
        <v>0</v>
      </c>
    </row>
    <row r="32" spans="1:2" ht="15" thickBot="1">
      <c r="A32" s="71" t="s">
        <v>84</v>
      </c>
      <c r="B32" s="72">
        <v>0</v>
      </c>
    </row>
    <row r="33" spans="1:2">
      <c r="A33" s="73" t="s">
        <v>76</v>
      </c>
      <c r="B33" s="77">
        <f>SUM(B6:B32)</f>
        <v>0</v>
      </c>
    </row>
    <row r="34" spans="1:2">
      <c r="A34" s="74" t="s">
        <v>77</v>
      </c>
      <c r="B34" s="75">
        <v>0.3</v>
      </c>
    </row>
    <row r="35" spans="1:2" ht="15" thickBot="1">
      <c r="A35" s="76" t="s">
        <v>78</v>
      </c>
      <c r="B35" s="78">
        <f>+B33/(1-B34)</f>
        <v>0</v>
      </c>
    </row>
  </sheetData>
  <sheetProtection password="CF1F" sheet="1" objects="1" scenarios="1"/>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 Retirement Projection</vt:lpstr>
      <vt:lpstr>Income Requirements</vt:lpstr>
      <vt:lpstr>' Retirement Projection'!Print_Area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deirdre</dc:creator>
  <cp:lastModifiedBy>Sundra</cp:lastModifiedBy>
  <cp:lastPrinted>2014-08-12T11:56:01Z</cp:lastPrinted>
  <dcterms:created xsi:type="dcterms:W3CDTF">2013-09-12T08:16:30Z</dcterms:created>
  <dcterms:modified xsi:type="dcterms:W3CDTF">2016-02-22T17:52:40Z</dcterms:modified>
</cp:coreProperties>
</file>